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10" yWindow="0" windowWidth="23295" windowHeight="15990" activeTab="0"/>
  </bookViews>
  <sheets>
    <sheet name="Sheet1" sheetId="1" r:id="rId1"/>
    <sheet name="example cost curv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<sst xmlns="http://schemas.openxmlformats.org/spreadsheetml/2006/main" count="76" uniqueCount="58">
  <si>
    <t>Bal Energy Withdrawal Deviation MWh = RT Energy Withdrawal MWh - DA Energy Withdrawal MWh</t>
  </si>
  <si>
    <t>(1205.31) = (1205.30) – (1200.30)</t>
  </si>
  <si>
    <t>Bal Energy Injection Deviation MWh = RT Energy Injection MWh - DA Energy Injection MWh</t>
  </si>
  <si>
    <t>(1205.34) = (1205.33) – (1200.32)</t>
  </si>
  <si>
    <t xml:space="preserve">Bal Spot Market Energy Charge = Bal Energy Withdrawal Charge - Bal Energy Injection Credit </t>
  </si>
  <si>
    <t>(1205.01) = (1205.32) – (1205.35)</t>
  </si>
  <si>
    <t>Supporting Calculations</t>
  </si>
  <si>
    <t>DA PJM Energy Price</t>
  </si>
  <si>
    <t>RT PJM Energy Price
(3000.02)</t>
  </si>
  <si>
    <r>
      <t xml:space="preserve">RT Energy Withdrawal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(1205.30)</t>
    </r>
  </si>
  <si>
    <r>
      <t xml:space="preserve">DA Energy Withdrawal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(1200.30)</t>
    </r>
  </si>
  <si>
    <r>
      <t xml:space="preserve">Bal Energy Withdrawal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(1205.31) = 
(1205.30) – (1200.30)</t>
    </r>
  </si>
  <si>
    <r>
      <t xml:space="preserve">RT Energy Injection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(1205.33)</t>
    </r>
  </si>
  <si>
    <r>
      <t xml:space="preserve">DA Energy Injection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(1200.32)</t>
    </r>
  </si>
  <si>
    <r>
      <t xml:space="preserve">Bal Energy Injection Deviation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(1205.34) = (1205.33) – (1200.32)</t>
    </r>
  </si>
  <si>
    <t>Bal Spot Market Energy Charge
(1205.01) = (1205.32) – (1205.35)</t>
  </si>
  <si>
    <t>EPT Interval Ending</t>
  </si>
  <si>
    <t>Bal Energy Withdrawal Charge ($)</t>
  </si>
  <si>
    <t>Bal Energy Injection Credit ($)</t>
  </si>
  <si>
    <t>Bal Spot Market Energy Charge ($)</t>
  </si>
  <si>
    <t>Hour Ending</t>
  </si>
  <si>
    <t>Example with proposed calculations using Generation 5-minute MW and 5-minute RT Prices ($/MWi)</t>
  </si>
  <si>
    <t>Interval</t>
  </si>
  <si>
    <t>Hour Total</t>
  </si>
  <si>
    <t>Bal Spot Market Energy Charge</t>
  </si>
  <si>
    <t>Delta</t>
  </si>
  <si>
    <t>Total</t>
  </si>
  <si>
    <t>Bal Energy Withdrawal Charge
(1205.32) = (1205.31) * ((3000.02)</t>
  </si>
  <si>
    <r>
      <t>Bal Energy Injection Credit
(1205.35) = (1205.34) * (3000.02</t>
    </r>
    <r>
      <rPr>
        <b/>
        <sz val="11"/>
        <color indexed="8"/>
        <rFont val="Calibri"/>
        <family val="2"/>
      </rPr>
      <t>)</t>
    </r>
  </si>
  <si>
    <r>
      <t>Bal Energy Withdrawal Charge = Bal Energy Withdrawal Deviation MWh * (RT PJM Energy Price</t>
    </r>
    <r>
      <rPr>
        <sz val="11"/>
        <color indexed="8"/>
        <rFont val="Arial"/>
        <family val="2"/>
      </rPr>
      <t>)</t>
    </r>
  </si>
  <si>
    <r>
      <t>Bal Energy Injection Credit = Bal Energy Injection Deviation MWh * (RT PJM Energy Price</t>
    </r>
    <r>
      <rPr>
        <sz val="11"/>
        <color indexed="8"/>
        <rFont val="Arial"/>
        <family val="2"/>
      </rPr>
      <t>)</t>
    </r>
  </si>
  <si>
    <r>
      <t>(1205.32) = (1205.31) * (3000.02</t>
    </r>
    <r>
      <rPr>
        <sz val="11"/>
        <color indexed="8"/>
        <rFont val="Arial"/>
        <family val="2"/>
      </rPr>
      <t>)</t>
    </r>
  </si>
  <si>
    <r>
      <t>(1205.35) = (1205.34) * (3000.02</t>
    </r>
    <r>
      <rPr>
        <sz val="11"/>
        <color indexed="8"/>
        <rFont val="Arial"/>
        <family val="2"/>
      </rPr>
      <t>)</t>
    </r>
  </si>
  <si>
    <r>
      <t>DA PJM Energy Price (</t>
    </r>
    <r>
      <rPr>
        <i/>
        <sz val="11"/>
        <color indexed="10"/>
        <rFont val="Calibri"/>
        <family val="2"/>
      </rPr>
      <t>$/MWh)</t>
    </r>
  </si>
  <si>
    <r>
      <t>RT PJM Energy Price (</t>
    </r>
    <r>
      <rPr>
        <i/>
        <sz val="11"/>
        <color indexed="10"/>
        <rFont val="Calibri"/>
        <family val="2"/>
      </rPr>
      <t>$/MWh</t>
    </r>
    <r>
      <rPr>
        <i/>
        <sz val="11"/>
        <color indexed="8"/>
        <rFont val="Calibri"/>
        <family val="2"/>
      </rPr>
      <t>)</t>
    </r>
  </si>
  <si>
    <t>RT Energy Withdrawal MWh
(1205.30)</t>
  </si>
  <si>
    <t>DA Energy Withdrawal MWh
(1200.30)/12</t>
  </si>
  <si>
    <r>
      <t xml:space="preserve">Bal Energy Withdrawal Deviation </t>
    </r>
    <r>
      <rPr>
        <i/>
        <sz val="11"/>
        <color indexed="10"/>
        <rFont val="Calibri"/>
        <family val="2"/>
      </rPr>
      <t>MWh</t>
    </r>
  </si>
  <si>
    <t>DA Energy Withdrawal MWh
(1200.30)</t>
  </si>
  <si>
    <t>RT Energy Injection MWh
(1205.33)</t>
  </si>
  <si>
    <r>
      <t xml:space="preserve">Bal Energy Withdrawal Deviation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= RT Energy Withdrawal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- (DA Energy Withdrawal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>)</t>
    </r>
  </si>
  <si>
    <r>
      <t xml:space="preserve">Bal Energy Injection Deviation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= RT Energy Injection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- (DA Energy Injection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>)</t>
    </r>
  </si>
  <si>
    <r>
      <t>(1205.31) = (1205.30) – ((1200.30)</t>
    </r>
    <r>
      <rPr>
        <sz val="11"/>
        <color indexed="8"/>
        <rFont val="Arial"/>
        <family val="2"/>
      </rPr>
      <t>)</t>
    </r>
  </si>
  <si>
    <r>
      <t>(1205.34) = (1205.33) – ((1200.32)</t>
    </r>
    <r>
      <rPr>
        <sz val="11"/>
        <color indexed="8"/>
        <rFont val="Arial"/>
        <family val="2"/>
      </rPr>
      <t>)</t>
    </r>
  </si>
  <si>
    <t>Bal Energy Injection Credit
(1205.35) = (1205.34) * (3000.02)/12</t>
  </si>
  <si>
    <t>DA Energy Injection MWh
(1200.32)</t>
  </si>
  <si>
    <t>Bal Energy Injection Deviation MWh
(1205.34)</t>
  </si>
  <si>
    <t>Bal Energy Withdrawal Charge
(1205.32) = (1205.31) * (3000.02)/12</t>
  </si>
  <si>
    <r>
      <t xml:space="preserve">Bal Energy Withdrawal Charge = Bal Energy Withdrawal Deviation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* (RT PJM Energy Price </t>
    </r>
    <r>
      <rPr>
        <sz val="11"/>
        <color indexed="10"/>
        <rFont val="Arial"/>
        <family val="2"/>
      </rPr>
      <t>$/MWh</t>
    </r>
    <r>
      <rPr>
        <sz val="11"/>
        <color indexed="8"/>
        <rFont val="Arial"/>
        <family val="2"/>
      </rPr>
      <t>)/12</t>
    </r>
  </si>
  <si>
    <r>
      <t xml:space="preserve">Bal Energy Injection Credit = Bal Energy Injection Deviation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* (RT PJM Energy Price </t>
    </r>
    <r>
      <rPr>
        <sz val="11"/>
        <color indexed="10"/>
        <rFont val="Arial"/>
        <family val="2"/>
      </rPr>
      <t>$/MWh</t>
    </r>
    <r>
      <rPr>
        <sz val="11"/>
        <color indexed="8"/>
        <rFont val="Arial"/>
        <family val="2"/>
      </rPr>
      <t>)/12</t>
    </r>
  </si>
  <si>
    <t>(1205.35) = (1205.34) * (3000.02)/12</t>
  </si>
  <si>
    <t>(1205.32) = (1205.31) * (3000.02)/12</t>
  </si>
  <si>
    <t>Hourly Calculations from Energy Market and Congestion Loss Charge Detail Report Definition
using Generation hourly MWh and hourly RT PJM Energy Price ($/MWh)</t>
  </si>
  <si>
    <r>
      <t>Example using calculations with Generation hourly MWh and hourly RT PJM Energy Price ($/MW</t>
    </r>
    <r>
      <rPr>
        <b/>
        <sz val="11"/>
        <rFont val="Calibri"/>
        <family val="2"/>
      </rPr>
      <t>h</t>
    </r>
    <r>
      <rPr>
        <b/>
        <sz val="11"/>
        <color indexed="8"/>
        <rFont val="Calibri"/>
        <family val="2"/>
      </rPr>
      <t>)</t>
    </r>
  </si>
  <si>
    <t>Proposed 5-minute Settlement Calculations from Energy Market and Congestion Loss Charge Detail Report Definition
using 5-minute MW and 5-minute RT Prices ($/MW)</t>
  </si>
  <si>
    <t>Example using calculations with Generation hourly MWh and hourly RT PJM Energy Price ($/MWh)</t>
  </si>
  <si>
    <t>$</t>
  </si>
  <si>
    <t>MW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</si>
</sst>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b/>
      <i/>
      <sz val="11"/>
      <color indexed="62"/>
      <name val="Calibri"/>
      <family val="2"/>
    </font>
    <font>
      <b/>
      <i/>
      <sz val="11"/>
      <color indexed="63"/>
      <name val="Calibri"/>
      <family val="2"/>
    </font>
    <font>
      <b/>
      <i/>
      <sz val="11"/>
      <color indexed="40"/>
      <name val="Calibri"/>
      <family val="2"/>
    </font>
    <font>
      <sz val="11"/>
      <color indexed="40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indexed="4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</font>
    <font>
      <sz val="11"/>
      <color rgb="FF3F3F3F"/>
      <name val="Calibri"/>
      <family val="2"/>
    </font>
    <font>
      <b/>
      <i/>
      <sz val="11"/>
      <color rgb="FF3F3F76"/>
      <name val="Calibri"/>
      <family val="2"/>
    </font>
    <font>
      <b/>
      <i/>
      <sz val="11"/>
      <color rgb="FF3F3F3F"/>
      <name val="Calibri"/>
      <family val="2"/>
    </font>
    <font>
      <b/>
      <i/>
      <sz val="11"/>
      <color rgb="FF00B0F0"/>
      <name val="Calibri"/>
      <family val="2"/>
    </font>
    <font>
      <sz val="11"/>
      <color rgb="FF00B0F0"/>
      <name val="Calibri"/>
      <family val="2"/>
    </font>
    <font>
      <b/>
      <i/>
      <sz val="11"/>
      <color theme="1"/>
      <name val="Calibri"/>
      <family val="2"/>
    </font>
    <font>
      <b/>
      <sz val="11"/>
      <color rgb="FF00B0F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2" fillId="4" borderId="10" xfId="0" applyFont="1" applyFill="1" applyBorder="1" applyAlignment="1">
      <alignment horizontal="center" vertical="center" wrapText="1"/>
    </xf>
    <xf numFmtId="0" fontId="52" fillId="12" borderId="10" xfId="0" applyFont="1" applyFill="1" applyBorder="1" applyAlignment="1">
      <alignment horizontal="center" vertical="center" wrapText="1"/>
    </xf>
    <xf numFmtId="8" fontId="55" fillId="33" borderId="11" xfId="0" applyNumberFormat="1" applyFont="1" applyFill="1" applyBorder="1" applyAlignment="1">
      <alignment horizontal="center" vertical="center" wrapText="1"/>
    </xf>
    <xf numFmtId="2" fontId="55" fillId="33" borderId="11" xfId="0" applyNumberFormat="1" applyFont="1" applyFill="1" applyBorder="1" applyAlignment="1">
      <alignment horizontal="center" vertical="center" wrapText="1"/>
    </xf>
    <xf numFmtId="20" fontId="55" fillId="0" borderId="11" xfId="0" applyNumberFormat="1" applyFont="1" applyFill="1" applyBorder="1" applyAlignment="1">
      <alignment horizontal="center" vertical="center" wrapText="1"/>
    </xf>
    <xf numFmtId="8" fontId="55" fillId="0" borderId="11" xfId="0" applyNumberFormat="1" applyFont="1" applyFill="1" applyBorder="1" applyAlignment="1">
      <alignment horizontal="center" vertical="center" wrapText="1"/>
    </xf>
    <xf numFmtId="2" fontId="55" fillId="0" borderId="11" xfId="0" applyNumberFormat="1" applyFont="1" applyFill="1" applyBorder="1" applyAlignment="1">
      <alignment horizontal="center" vertical="center" wrapText="1"/>
    </xf>
    <xf numFmtId="20" fontId="55" fillId="0" borderId="0" xfId="0" applyNumberFormat="1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20" fontId="52" fillId="4" borderId="11" xfId="0" applyNumberFormat="1" applyFont="1" applyFill="1" applyBorder="1" applyAlignment="1">
      <alignment horizontal="center" vertical="center" wrapText="1"/>
    </xf>
    <xf numFmtId="0" fontId="52" fillId="4" borderId="11" xfId="0" applyFont="1" applyFill="1" applyBorder="1" applyAlignment="1">
      <alignment horizontal="center" vertical="center" wrapText="1"/>
    </xf>
    <xf numFmtId="0" fontId="52" fillId="12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center" wrapText="1"/>
    </xf>
    <xf numFmtId="0" fontId="52" fillId="0" borderId="9" xfId="61" applyAlignment="1">
      <alignment/>
    </xf>
    <xf numFmtId="8" fontId="52" fillId="0" borderId="9" xfId="61" applyNumberFormat="1" applyAlignment="1">
      <alignment/>
    </xf>
    <xf numFmtId="8" fontId="55" fillId="0" borderId="10" xfId="0" applyNumberFormat="1" applyFont="1" applyFill="1" applyBorder="1" applyAlignment="1">
      <alignment horizontal="center" vertical="center" wrapText="1"/>
    </xf>
    <xf numFmtId="8" fontId="0" fillId="0" borderId="0" xfId="0" applyNumberFormat="1" applyAlignment="1">
      <alignment/>
    </xf>
    <xf numFmtId="2" fontId="55" fillId="0" borderId="10" xfId="0" applyNumberFormat="1" applyFont="1" applyFill="1" applyBorder="1" applyAlignment="1">
      <alignment horizontal="center" vertical="center" wrapText="1"/>
    </xf>
    <xf numFmtId="44" fontId="47" fillId="33" borderId="10" xfId="54" applyNumberFormat="1" applyFill="1" applyBorder="1" applyAlignment="1" applyProtection="1">
      <alignment/>
      <protection/>
    </xf>
    <xf numFmtId="44" fontId="47" fillId="33" borderId="13" xfId="54" applyNumberFormat="1" applyFill="1" applyBorder="1" applyAlignment="1" applyProtection="1">
      <alignment/>
      <protection/>
    </xf>
    <xf numFmtId="2" fontId="56" fillId="27" borderId="10" xfId="58" applyNumberFormat="1" applyFont="1" applyBorder="1" applyAlignment="1">
      <alignment horizontal="center" vertical="center" wrapText="1"/>
    </xf>
    <xf numFmtId="2" fontId="56" fillId="27" borderId="13" xfId="58" applyNumberFormat="1" applyFont="1" applyBorder="1" applyAlignment="1">
      <alignment horizontal="center" vertical="center" wrapText="1"/>
    </xf>
    <xf numFmtId="8" fontId="57" fillId="30" borderId="14" xfId="54" applyNumberFormat="1" applyFont="1" applyBorder="1" applyAlignment="1">
      <alignment horizontal="center" vertical="center" wrapText="1"/>
    </xf>
    <xf numFmtId="8" fontId="58" fillId="34" borderId="14" xfId="58" applyNumberFormat="1" applyFont="1" applyFill="1" applyBorder="1" applyAlignment="1">
      <alignment horizontal="center" vertical="center" wrapText="1"/>
    </xf>
    <xf numFmtId="2" fontId="57" fillId="30" borderId="14" xfId="54" applyNumberFormat="1" applyFont="1" applyBorder="1" applyAlignment="1">
      <alignment horizontal="center" vertical="center" wrapText="1"/>
    </xf>
    <xf numFmtId="2" fontId="58" fillId="34" borderId="14" xfId="58" applyNumberFormat="1" applyFont="1" applyFill="1" applyBorder="1" applyAlignment="1">
      <alignment horizontal="center" vertical="center" wrapText="1"/>
    </xf>
    <xf numFmtId="8" fontId="59" fillId="35" borderId="14" xfId="0" applyNumberFormat="1" applyFont="1" applyFill="1" applyBorder="1" applyAlignment="1">
      <alignment horizontal="center" vertical="center" wrapText="1"/>
    </xf>
    <xf numFmtId="8" fontId="60" fillId="35" borderId="15" xfId="0" applyNumberFormat="1" applyFont="1" applyFill="1" applyBorder="1" applyAlignment="1">
      <alignment horizontal="center" vertical="center" wrapText="1"/>
    </xf>
    <xf numFmtId="8" fontId="60" fillId="35" borderId="16" xfId="0" applyNumberFormat="1" applyFont="1" applyFill="1" applyBorder="1" applyAlignment="1">
      <alignment horizontal="center" vertical="center" wrapText="1"/>
    </xf>
    <xf numFmtId="2" fontId="55" fillId="0" borderId="17" xfId="0" applyNumberFormat="1" applyFont="1" applyFill="1" applyBorder="1" applyAlignment="1">
      <alignment horizontal="center" vertical="center" wrapText="1"/>
    </xf>
    <xf numFmtId="8" fontId="55" fillId="0" borderId="15" xfId="0" applyNumberFormat="1" applyFont="1" applyFill="1" applyBorder="1" applyAlignment="1">
      <alignment horizontal="center" vertical="center" wrapText="1"/>
    </xf>
    <xf numFmtId="2" fontId="60" fillId="27" borderId="10" xfId="0" applyNumberFormat="1" applyFont="1" applyFill="1" applyBorder="1" applyAlignment="1">
      <alignment horizontal="center" vertical="center" wrapText="1"/>
    </xf>
    <xf numFmtId="2" fontId="60" fillId="27" borderId="13" xfId="0" applyNumberFormat="1" applyFont="1" applyFill="1" applyBorder="1" applyAlignment="1">
      <alignment horizontal="center" vertical="center" wrapText="1"/>
    </xf>
    <xf numFmtId="2" fontId="56" fillId="27" borderId="13" xfId="58" applyNumberFormat="1" applyFont="1" applyFill="1" applyBorder="1" applyAlignment="1">
      <alignment horizontal="center" vertical="center" wrapText="1"/>
    </xf>
    <xf numFmtId="2" fontId="30" fillId="27" borderId="14" xfId="0" applyNumberFormat="1" applyFont="1" applyFill="1" applyBorder="1" applyAlignment="1">
      <alignment horizontal="center" vertical="center" wrapText="1"/>
    </xf>
    <xf numFmtId="2" fontId="59" fillId="30" borderId="14" xfId="54" applyNumberFormat="1" applyFont="1" applyBorder="1" applyAlignment="1">
      <alignment horizontal="center" vertical="center" wrapText="1"/>
    </xf>
    <xf numFmtId="8" fontId="60" fillId="27" borderId="15" xfId="0" applyNumberFormat="1" applyFont="1" applyFill="1" applyBorder="1" applyAlignment="1">
      <alignment horizontal="center" vertical="center" wrapText="1"/>
    </xf>
    <xf numFmtId="8" fontId="60" fillId="27" borderId="16" xfId="0" applyNumberFormat="1" applyFont="1" applyFill="1" applyBorder="1" applyAlignment="1">
      <alignment horizontal="center" vertical="center" wrapText="1"/>
    </xf>
    <xf numFmtId="8" fontId="59" fillId="27" borderId="14" xfId="0" applyNumberFormat="1" applyFont="1" applyFill="1" applyBorder="1" applyAlignment="1">
      <alignment horizontal="center" vertical="center" wrapText="1"/>
    </xf>
    <xf numFmtId="20" fontId="0" fillId="27" borderId="18" xfId="0" applyNumberFormat="1" applyFont="1" applyFill="1" applyBorder="1" applyAlignment="1">
      <alignment horizontal="center" vertical="center" wrapText="1"/>
    </xf>
    <xf numFmtId="44" fontId="56" fillId="27" borderId="13" xfId="58" applyNumberFormat="1" applyFont="1" applyFill="1" applyBorder="1" applyAlignment="1">
      <alignment horizontal="right" vertical="center" wrapText="1"/>
    </xf>
    <xf numFmtId="20" fontId="0" fillId="27" borderId="17" xfId="0" applyNumberFormat="1" applyFont="1" applyFill="1" applyBorder="1" applyAlignment="1">
      <alignment horizontal="center" vertical="center" wrapText="1"/>
    </xf>
    <xf numFmtId="20" fontId="61" fillId="27" borderId="19" xfId="0" applyNumberFormat="1" applyFont="1" applyFill="1" applyBorder="1" applyAlignment="1">
      <alignment horizontal="center" vertical="center" wrapText="1"/>
    </xf>
    <xf numFmtId="44" fontId="56" fillId="27" borderId="10" xfId="58" applyNumberFormat="1" applyFont="1" applyFill="1" applyBorder="1" applyAlignment="1">
      <alignment horizontal="right" vertical="center" wrapText="1"/>
    </xf>
    <xf numFmtId="8" fontId="47" fillId="30" borderId="11" xfId="54" applyNumberFormat="1" applyFont="1" applyBorder="1" applyAlignment="1">
      <alignment horizontal="center" vertical="center" wrapText="1"/>
    </xf>
    <xf numFmtId="8" fontId="62" fillId="35" borderId="11" xfId="0" applyNumberFormat="1" applyFont="1" applyFill="1" applyBorder="1" applyAlignment="1">
      <alignment horizontal="center" vertical="center" wrapText="1"/>
    </xf>
    <xf numFmtId="8" fontId="6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2" fontId="60" fillId="27" borderId="11" xfId="0" applyNumberFormat="1" applyFont="1" applyFill="1" applyBorder="1" applyAlignment="1">
      <alignment horizontal="center" vertical="center" wrapText="1"/>
    </xf>
    <xf numFmtId="2" fontId="0" fillId="27" borderId="11" xfId="0" applyNumberFormat="1" applyFont="1" applyFill="1" applyBorder="1" applyAlignment="1">
      <alignment horizontal="center" vertical="center" wrapText="1"/>
    </xf>
    <xf numFmtId="8" fontId="55" fillId="27" borderId="11" xfId="0" applyNumberFormat="1" applyFont="1" applyFill="1" applyBorder="1" applyAlignment="1">
      <alignment horizontal="center" vertical="center" wrapText="1"/>
    </xf>
    <xf numFmtId="2" fontId="55" fillId="27" borderId="11" xfId="0" applyNumberFormat="1" applyFont="1" applyFill="1" applyBorder="1" applyAlignment="1">
      <alignment horizontal="center" vertical="center" wrapText="1"/>
    </xf>
    <xf numFmtId="20" fontId="55" fillId="27" borderId="11" xfId="0" applyNumberFormat="1" applyFont="1" applyFill="1" applyBorder="1" applyAlignment="1">
      <alignment horizontal="center" vertical="center" wrapText="1"/>
    </xf>
    <xf numFmtId="8" fontId="0" fillId="0" borderId="11" xfId="0" applyNumberFormat="1" applyFill="1" applyBorder="1" applyAlignment="1">
      <alignment/>
    </xf>
    <xf numFmtId="0" fontId="39" fillId="36" borderId="11" xfId="0" applyFont="1" applyFill="1" applyBorder="1" applyAlignment="1">
      <alignment vertical="top" wrapText="1"/>
    </xf>
    <xf numFmtId="0" fontId="52" fillId="33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39" fillId="36" borderId="19" xfId="0" applyFont="1" applyFill="1" applyBorder="1" applyAlignment="1">
      <alignment horizontal="center" vertical="center" wrapText="1"/>
    </xf>
    <xf numFmtId="0" fontId="39" fillId="36" borderId="14" xfId="0" applyFont="1" applyFill="1" applyBorder="1" applyAlignment="1">
      <alignment horizontal="center" vertical="center" wrapText="1"/>
    </xf>
    <xf numFmtId="0" fontId="39" fillId="36" borderId="20" xfId="0" applyFont="1" applyFill="1" applyBorder="1" applyAlignment="1">
      <alignment horizontal="center" vertical="center" wrapText="1"/>
    </xf>
    <xf numFmtId="0" fontId="54" fillId="0" borderId="21" xfId="0" applyFont="1" applyBorder="1" applyAlignment="1">
      <alignment horizontal="left" vertical="center" wrapText="1"/>
    </xf>
    <xf numFmtId="0" fontId="39" fillId="36" borderId="22" xfId="0" applyFont="1" applyFill="1" applyBorder="1" applyAlignment="1">
      <alignment horizontal="center" vertical="center" wrapText="1"/>
    </xf>
    <xf numFmtId="0" fontId="39" fillId="36" borderId="2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Example Cost Curve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08825"/>
          <c:w val="0.9415"/>
          <c:h val="0.852"/>
        </c:manualLayout>
      </c:layout>
      <c:lineChart>
        <c:grouping val="standard"/>
        <c:varyColors val="0"/>
        <c:ser>
          <c:idx val="1"/>
          <c:order val="0"/>
          <c:tx>
            <c:strRef>
              <c:f>'example cost curve'!$B$1</c:f>
              <c:strCache>
                <c:ptCount val="1"/>
                <c:pt idx="0">
                  <c:v>$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'example cost curve'!$C$2:$C$6</c:f>
              <c:numCache/>
            </c:numRef>
          </c:cat>
          <c:val>
            <c:numRef>
              <c:f>'example cost curve'!$B$2:$B$6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15804563"/>
        <c:axId val="8023340"/>
      </c:lineChart>
      <c:catAx>
        <c:axId val="15804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023340"/>
        <c:crosses val="autoZero"/>
        <c:auto val="1"/>
        <c:lblOffset val="100"/>
        <c:tickLblSkip val="1"/>
        <c:noMultiLvlLbl val="0"/>
      </c:catAx>
      <c:valAx>
        <c:axId val="8023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0456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66675</xdr:rowOff>
    </xdr:from>
    <xdr:to>
      <xdr:col>14</xdr:col>
      <xdr:colOff>581025</xdr:colOff>
      <xdr:row>23</xdr:row>
      <xdr:rowOff>85725</xdr:rowOff>
    </xdr:to>
    <xdr:graphicFrame>
      <xdr:nvGraphicFramePr>
        <xdr:cNvPr id="1" name="Chart 2"/>
        <xdr:cNvGraphicFramePr/>
      </xdr:nvGraphicFramePr>
      <xdr:xfrm>
        <a:off x="2400300" y="66675"/>
        <a:ext cx="67151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ysClr val="window" lastClr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tabSelected="1" zoomScale="90" zoomScaleNormal="90" zoomScalePageLayoutView="0" workbookViewId="0" topLeftCell="A1">
      <selection activeCell="N40" sqref="N40"/>
    </sheetView>
  </sheetViews>
  <sheetFormatPr defaultColWidth="9.140625" defaultRowHeight="15"/>
  <cols>
    <col min="1" max="1" width="18.28125" style="0" customWidth="1"/>
    <col min="2" max="2" width="15.28125" style="0" customWidth="1"/>
    <col min="3" max="3" width="16.28125" style="0" customWidth="1"/>
    <col min="4" max="4" width="17.8515625" style="0" customWidth="1"/>
    <col min="5" max="16" width="14.7109375" style="0" customWidth="1"/>
  </cols>
  <sheetData>
    <row r="1" spans="1:16" ht="15">
      <c r="A1" s="1"/>
      <c r="B1" s="3"/>
      <c r="C1" s="3"/>
      <c r="D1" s="3"/>
      <c r="E1" s="4"/>
      <c r="F1" s="3"/>
      <c r="G1" s="3"/>
      <c r="H1" s="1"/>
      <c r="I1" s="1"/>
      <c r="J1" s="1"/>
      <c r="K1" s="2"/>
      <c r="L1" s="1"/>
      <c r="M1" s="1"/>
      <c r="N1" s="1"/>
      <c r="O1" s="1"/>
      <c r="P1" s="1"/>
    </row>
    <row r="2" spans="1:16" ht="15">
      <c r="A2" s="1"/>
      <c r="B2" s="62" t="s">
        <v>52</v>
      </c>
      <c r="C2" s="62"/>
      <c r="D2" s="62"/>
      <c r="E2" s="62"/>
      <c r="F2" s="62"/>
      <c r="G2" s="62"/>
      <c r="H2" s="62"/>
      <c r="I2" s="62"/>
      <c r="J2" s="62"/>
      <c r="K2" s="62"/>
      <c r="L2" s="1"/>
      <c r="M2" s="1"/>
      <c r="N2" s="1"/>
      <c r="O2" s="1"/>
      <c r="P2" s="1"/>
    </row>
    <row r="3" spans="1:16" ht="15">
      <c r="A3" s="1"/>
      <c r="B3" s="63" t="s">
        <v>0</v>
      </c>
      <c r="C3" s="63"/>
      <c r="D3" s="63"/>
      <c r="E3" s="63"/>
      <c r="F3" s="63"/>
      <c r="G3" s="63"/>
      <c r="H3" s="63"/>
      <c r="I3" s="63" t="s">
        <v>1</v>
      </c>
      <c r="J3" s="63"/>
      <c r="K3" s="63"/>
      <c r="L3" s="1"/>
      <c r="M3" s="1"/>
      <c r="N3" s="1"/>
      <c r="O3" s="1"/>
      <c r="P3" s="1"/>
    </row>
    <row r="4" spans="1:16" ht="15">
      <c r="A4" s="1"/>
      <c r="B4" s="63" t="s">
        <v>29</v>
      </c>
      <c r="C4" s="63"/>
      <c r="D4" s="63"/>
      <c r="E4" s="63"/>
      <c r="F4" s="63"/>
      <c r="G4" s="63"/>
      <c r="H4" s="63"/>
      <c r="I4" s="63" t="s">
        <v>31</v>
      </c>
      <c r="J4" s="63"/>
      <c r="K4" s="63"/>
      <c r="L4" s="1"/>
      <c r="M4" s="1"/>
      <c r="N4" s="1"/>
      <c r="O4" s="1"/>
      <c r="P4" s="1"/>
    </row>
    <row r="5" spans="1:16" ht="15">
      <c r="A5" s="1"/>
      <c r="B5" s="63" t="s">
        <v>2</v>
      </c>
      <c r="C5" s="63"/>
      <c r="D5" s="63"/>
      <c r="E5" s="63"/>
      <c r="F5" s="63"/>
      <c r="G5" s="63"/>
      <c r="H5" s="63"/>
      <c r="I5" s="63" t="s">
        <v>3</v>
      </c>
      <c r="J5" s="63"/>
      <c r="K5" s="63"/>
      <c r="L5" s="1"/>
      <c r="M5" s="1"/>
      <c r="N5" s="1"/>
      <c r="O5" s="1"/>
      <c r="P5" s="1"/>
    </row>
    <row r="6" spans="1:16" ht="15">
      <c r="A6" s="1"/>
      <c r="B6" s="63" t="s">
        <v>30</v>
      </c>
      <c r="C6" s="63"/>
      <c r="D6" s="63"/>
      <c r="E6" s="63"/>
      <c r="F6" s="63"/>
      <c r="G6" s="63"/>
      <c r="H6" s="63"/>
      <c r="I6" s="63" t="s">
        <v>32</v>
      </c>
      <c r="J6" s="63"/>
      <c r="K6" s="63"/>
      <c r="L6" s="1"/>
      <c r="M6" s="1"/>
      <c r="N6" s="1"/>
      <c r="O6" s="1"/>
      <c r="P6" s="1"/>
    </row>
    <row r="7" spans="1:16" ht="15">
      <c r="A7" s="1"/>
      <c r="B7" s="63" t="s">
        <v>4</v>
      </c>
      <c r="C7" s="63"/>
      <c r="D7" s="63"/>
      <c r="E7" s="63"/>
      <c r="F7" s="63"/>
      <c r="G7" s="63"/>
      <c r="H7" s="63"/>
      <c r="I7" s="63" t="s">
        <v>5</v>
      </c>
      <c r="J7" s="63"/>
      <c r="K7" s="63"/>
      <c r="L7" s="1"/>
      <c r="M7" s="1"/>
      <c r="N7" s="1"/>
      <c r="O7" s="1"/>
      <c r="P7" s="1"/>
    </row>
    <row r="8" spans="1:16" ht="15">
      <c r="A8" s="1"/>
      <c r="B8" s="5"/>
      <c r="C8" s="1"/>
      <c r="D8" s="1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>
      <c r="A9" s="1"/>
      <c r="B9" s="62" t="s">
        <v>53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1"/>
      <c r="N9" s="1"/>
      <c r="O9" s="1"/>
      <c r="P9" s="1"/>
    </row>
    <row r="10" spans="1:15" ht="105">
      <c r="A10" s="14" t="s">
        <v>6</v>
      </c>
      <c r="B10" s="15" t="s">
        <v>20</v>
      </c>
      <c r="C10" s="16" t="s">
        <v>7</v>
      </c>
      <c r="D10" s="16" t="s">
        <v>8</v>
      </c>
      <c r="E10" s="6" t="s">
        <v>9</v>
      </c>
      <c r="F10" s="6" t="s">
        <v>10</v>
      </c>
      <c r="G10" s="6" t="s">
        <v>11</v>
      </c>
      <c r="H10" s="6" t="s">
        <v>27</v>
      </c>
      <c r="I10" s="7" t="s">
        <v>12</v>
      </c>
      <c r="J10" s="7" t="s">
        <v>13</v>
      </c>
      <c r="K10" s="7" t="s">
        <v>14</v>
      </c>
      <c r="L10" s="7" t="s">
        <v>28</v>
      </c>
      <c r="M10" s="7" t="s">
        <v>15</v>
      </c>
      <c r="N10" s="1"/>
      <c r="O10" s="1"/>
    </row>
    <row r="11" spans="1:16" ht="15">
      <c r="A11" s="53"/>
      <c r="B11" s="59">
        <v>0.4583333333333333</v>
      </c>
      <c r="C11" s="8">
        <v>30.62</v>
      </c>
      <c r="D11" s="51">
        <f>D41</f>
        <v>35.91833333333333</v>
      </c>
      <c r="E11" s="9">
        <v>6.75</v>
      </c>
      <c r="F11" s="9">
        <v>7</v>
      </c>
      <c r="G11" s="56">
        <f aca="true" t="shared" si="0" ref="G11:G16">E11-F11</f>
        <v>-0.25</v>
      </c>
      <c r="H11" s="57">
        <f aca="true" t="shared" si="1" ref="H11:H16">G11*($D11)</f>
        <v>-8.979583333333332</v>
      </c>
      <c r="I11" s="55">
        <f aca="true" t="shared" si="2" ref="I11:I16">D11*4</f>
        <v>143.67333333333332</v>
      </c>
      <c r="J11" s="55">
        <f aca="true" t="shared" si="3" ref="J11:J16">C11*4</f>
        <v>122.48</v>
      </c>
      <c r="K11" s="58">
        <f aca="true" t="shared" si="4" ref="K11:K16">I11-J11</f>
        <v>21.193333333333314</v>
      </c>
      <c r="L11" s="57">
        <f aca="true" t="shared" si="5" ref="L11:L16">K11*($D11)</f>
        <v>761.2292111111103</v>
      </c>
      <c r="M11" s="52">
        <f aca="true" t="shared" si="6" ref="M11:M16">H11-L11</f>
        <v>-770.2087944444437</v>
      </c>
      <c r="N11" s="1"/>
      <c r="O11" s="1"/>
      <c r="P11" s="1"/>
    </row>
    <row r="12" spans="1:13" ht="15">
      <c r="A12" s="54"/>
      <c r="B12" s="59">
        <v>0.5</v>
      </c>
      <c r="C12" s="8">
        <v>35.9</v>
      </c>
      <c r="D12" s="51">
        <f>D54</f>
        <v>28.561666666666664</v>
      </c>
      <c r="E12" s="9">
        <v>6.75</v>
      </c>
      <c r="F12" s="9">
        <v>7</v>
      </c>
      <c r="G12" s="56">
        <f t="shared" si="0"/>
        <v>-0.25</v>
      </c>
      <c r="H12" s="57">
        <f t="shared" si="1"/>
        <v>-7.140416666666666</v>
      </c>
      <c r="I12" s="55">
        <f t="shared" si="2"/>
        <v>114.24666666666666</v>
      </c>
      <c r="J12" s="55">
        <f t="shared" si="3"/>
        <v>143.6</v>
      </c>
      <c r="K12" s="58">
        <f t="shared" si="4"/>
        <v>-29.35333333333334</v>
      </c>
      <c r="L12" s="57">
        <f t="shared" si="5"/>
        <v>-838.3801222222223</v>
      </c>
      <c r="M12" s="52">
        <f t="shared" si="6"/>
        <v>831.2397055555557</v>
      </c>
    </row>
    <row r="13" spans="1:13" ht="15">
      <c r="A13" s="1"/>
      <c r="B13" s="59">
        <v>0.541666666666667</v>
      </c>
      <c r="C13" s="8">
        <v>38.32</v>
      </c>
      <c r="D13" s="51">
        <f>D67</f>
        <v>43.08916666666667</v>
      </c>
      <c r="E13" s="9">
        <v>6.75</v>
      </c>
      <c r="F13" s="9">
        <v>7</v>
      </c>
      <c r="G13" s="56">
        <f t="shared" si="0"/>
        <v>-0.25</v>
      </c>
      <c r="H13" s="57">
        <f t="shared" si="1"/>
        <v>-10.772291666666668</v>
      </c>
      <c r="I13" s="55">
        <f t="shared" si="2"/>
        <v>172.35666666666668</v>
      </c>
      <c r="J13" s="55">
        <f t="shared" si="3"/>
        <v>153.28</v>
      </c>
      <c r="K13" s="58">
        <f t="shared" si="4"/>
        <v>19.076666666666682</v>
      </c>
      <c r="L13" s="57">
        <f t="shared" si="5"/>
        <v>821.9976694444451</v>
      </c>
      <c r="M13" s="52">
        <f t="shared" si="6"/>
        <v>-832.7699611111118</v>
      </c>
    </row>
    <row r="14" spans="1:13" ht="15">
      <c r="A14" s="13"/>
      <c r="B14" s="59">
        <v>0.583333333333333</v>
      </c>
      <c r="C14" s="8">
        <v>42.3</v>
      </c>
      <c r="D14" s="51">
        <f>D80</f>
        <v>35.05666666666666</v>
      </c>
      <c r="E14" s="9">
        <v>6.75</v>
      </c>
      <c r="F14" s="9">
        <v>7</v>
      </c>
      <c r="G14" s="56">
        <f t="shared" si="0"/>
        <v>-0.25</v>
      </c>
      <c r="H14" s="57">
        <f t="shared" si="1"/>
        <v>-8.764166666666664</v>
      </c>
      <c r="I14" s="55">
        <f t="shared" si="2"/>
        <v>140.22666666666663</v>
      </c>
      <c r="J14" s="55">
        <f t="shared" si="3"/>
        <v>169.2</v>
      </c>
      <c r="K14" s="58">
        <f t="shared" si="4"/>
        <v>-28.973333333333358</v>
      </c>
      <c r="L14" s="57">
        <f t="shared" si="5"/>
        <v>-1015.7084888888895</v>
      </c>
      <c r="M14" s="52">
        <f t="shared" si="6"/>
        <v>1006.9443222222228</v>
      </c>
    </row>
    <row r="15" spans="1:13" ht="15">
      <c r="A15" s="1"/>
      <c r="B15" s="59">
        <v>0.625</v>
      </c>
      <c r="C15" s="8">
        <v>47.69</v>
      </c>
      <c r="D15" s="51">
        <f>D93</f>
        <v>41.461666666666666</v>
      </c>
      <c r="E15" s="9">
        <v>6.75</v>
      </c>
      <c r="F15" s="9">
        <v>7</v>
      </c>
      <c r="G15" s="56">
        <f t="shared" si="0"/>
        <v>-0.25</v>
      </c>
      <c r="H15" s="57">
        <f t="shared" si="1"/>
        <v>-10.365416666666667</v>
      </c>
      <c r="I15" s="55">
        <f t="shared" si="2"/>
        <v>165.84666666666666</v>
      </c>
      <c r="J15" s="55">
        <f t="shared" si="3"/>
        <v>190.76</v>
      </c>
      <c r="K15" s="58">
        <f t="shared" si="4"/>
        <v>-24.913333333333327</v>
      </c>
      <c r="L15" s="57">
        <f t="shared" si="5"/>
        <v>-1032.948322222222</v>
      </c>
      <c r="M15" s="52">
        <f t="shared" si="6"/>
        <v>1022.5829055555554</v>
      </c>
    </row>
    <row r="16" spans="1:13" ht="15">
      <c r="A16" s="1"/>
      <c r="B16" s="59">
        <v>0.666666666666666</v>
      </c>
      <c r="C16" s="8">
        <v>50.95</v>
      </c>
      <c r="D16" s="51">
        <f>D106</f>
        <v>57.85333333333333</v>
      </c>
      <c r="E16" s="9">
        <v>6.75</v>
      </c>
      <c r="F16" s="9">
        <v>7</v>
      </c>
      <c r="G16" s="56">
        <f t="shared" si="0"/>
        <v>-0.25</v>
      </c>
      <c r="H16" s="57">
        <f t="shared" si="1"/>
        <v>-14.463333333333333</v>
      </c>
      <c r="I16" s="55">
        <f t="shared" si="2"/>
        <v>231.41333333333333</v>
      </c>
      <c r="J16" s="55">
        <f t="shared" si="3"/>
        <v>203.8</v>
      </c>
      <c r="K16" s="58">
        <f t="shared" si="4"/>
        <v>27.613333333333316</v>
      </c>
      <c r="L16" s="57">
        <f t="shared" si="5"/>
        <v>1597.5233777777767</v>
      </c>
      <c r="M16" s="52">
        <f t="shared" si="6"/>
        <v>-1611.98671111111</v>
      </c>
    </row>
    <row r="17" spans="1:2" ht="15.75" thickBot="1">
      <c r="A17" s="1"/>
      <c r="B17" s="1"/>
    </row>
    <row r="18" spans="1:11" ht="15.75" thickBot="1">
      <c r="A18" s="1"/>
      <c r="B18" s="64" t="s">
        <v>54</v>
      </c>
      <c r="C18" s="65"/>
      <c r="D18" s="65"/>
      <c r="E18" s="65"/>
      <c r="F18" s="65"/>
      <c r="G18" s="65"/>
      <c r="H18" s="65"/>
      <c r="I18" s="65"/>
      <c r="J18" s="65"/>
      <c r="K18" s="66"/>
    </row>
    <row r="19" spans="1:11" ht="15">
      <c r="A19" s="1"/>
      <c r="B19" s="67" t="s">
        <v>40</v>
      </c>
      <c r="C19" s="67"/>
      <c r="D19" s="67"/>
      <c r="E19" s="67"/>
      <c r="F19" s="67"/>
      <c r="G19" s="67"/>
      <c r="H19" s="67"/>
      <c r="I19" s="67" t="s">
        <v>42</v>
      </c>
      <c r="J19" s="67"/>
      <c r="K19" s="67"/>
    </row>
    <row r="20" spans="1:11" ht="15">
      <c r="A20" s="1"/>
      <c r="B20" s="63" t="s">
        <v>48</v>
      </c>
      <c r="C20" s="63"/>
      <c r="D20" s="63"/>
      <c r="E20" s="63"/>
      <c r="F20" s="63"/>
      <c r="G20" s="63"/>
      <c r="H20" s="63"/>
      <c r="I20" s="63" t="s">
        <v>51</v>
      </c>
      <c r="J20" s="63"/>
      <c r="K20" s="63"/>
    </row>
    <row r="21" spans="1:11" ht="15">
      <c r="A21" s="1"/>
      <c r="B21" s="63" t="s">
        <v>41</v>
      </c>
      <c r="C21" s="63"/>
      <c r="D21" s="63"/>
      <c r="E21" s="63"/>
      <c r="F21" s="63"/>
      <c r="G21" s="63"/>
      <c r="H21" s="63"/>
      <c r="I21" s="63" t="s">
        <v>43</v>
      </c>
      <c r="J21" s="63"/>
      <c r="K21" s="63"/>
    </row>
    <row r="22" spans="1:11" ht="15">
      <c r="A22" s="1"/>
      <c r="B22" s="63" t="s">
        <v>49</v>
      </c>
      <c r="C22" s="63"/>
      <c r="D22" s="63"/>
      <c r="E22" s="63"/>
      <c r="F22" s="63"/>
      <c r="G22" s="63"/>
      <c r="H22" s="63"/>
      <c r="I22" s="63" t="s">
        <v>50</v>
      </c>
      <c r="J22" s="63"/>
      <c r="K22" s="63"/>
    </row>
    <row r="23" spans="1:11" ht="15">
      <c r="A23" s="1"/>
      <c r="B23" s="63" t="s">
        <v>4</v>
      </c>
      <c r="C23" s="63"/>
      <c r="D23" s="63"/>
      <c r="E23" s="63"/>
      <c r="F23" s="63"/>
      <c r="G23" s="63"/>
      <c r="H23" s="63"/>
      <c r="I23" s="63" t="s">
        <v>5</v>
      </c>
      <c r="J23" s="63"/>
      <c r="K23" s="63"/>
    </row>
    <row r="24" spans="2:3" ht="15">
      <c r="B24" s="1"/>
      <c r="C24" s="1"/>
    </row>
    <row r="25" spans="3:18" ht="1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3" ht="15" customHeight="1">
      <c r="B26" s="68" t="s">
        <v>21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pans="2:13" ht="105">
      <c r="B27" s="15" t="s">
        <v>22</v>
      </c>
      <c r="C27" s="16" t="s">
        <v>7</v>
      </c>
      <c r="D27" s="16" t="s">
        <v>8</v>
      </c>
      <c r="E27" s="16" t="s">
        <v>9</v>
      </c>
      <c r="F27" s="16" t="s">
        <v>36</v>
      </c>
      <c r="G27" s="16" t="s">
        <v>11</v>
      </c>
      <c r="H27" s="16" t="s">
        <v>47</v>
      </c>
      <c r="I27" s="17" t="s">
        <v>12</v>
      </c>
      <c r="J27" s="17" t="s">
        <v>13</v>
      </c>
      <c r="K27" s="17" t="s">
        <v>14</v>
      </c>
      <c r="L27" s="17" t="s">
        <v>44</v>
      </c>
      <c r="M27" s="17" t="s">
        <v>15</v>
      </c>
    </row>
    <row r="28" spans="2:13" ht="75">
      <c r="B28" s="10" t="s">
        <v>16</v>
      </c>
      <c r="C28" s="22" t="s">
        <v>33</v>
      </c>
      <c r="D28" s="22" t="s">
        <v>34</v>
      </c>
      <c r="E28" s="24" t="s">
        <v>35</v>
      </c>
      <c r="F28" s="24" t="s">
        <v>38</v>
      </c>
      <c r="G28" s="12" t="s">
        <v>37</v>
      </c>
      <c r="H28" s="22" t="s">
        <v>17</v>
      </c>
      <c r="I28" s="24" t="s">
        <v>39</v>
      </c>
      <c r="J28" s="36" t="s">
        <v>45</v>
      </c>
      <c r="K28" s="12" t="s">
        <v>46</v>
      </c>
      <c r="L28" s="37" t="s">
        <v>18</v>
      </c>
      <c r="M28" s="22" t="s">
        <v>19</v>
      </c>
    </row>
    <row r="29" spans="2:13" ht="15">
      <c r="B29" s="48">
        <v>0.4201388888888889</v>
      </c>
      <c r="C29" s="50">
        <f>$C$41</f>
        <v>30.62</v>
      </c>
      <c r="D29" s="25">
        <v>49.82</v>
      </c>
      <c r="E29" s="27">
        <f>$E$41</f>
        <v>6.75</v>
      </c>
      <c r="F29" s="27">
        <f>$F$41</f>
        <v>7</v>
      </c>
      <c r="G29" s="40">
        <f>E29-F29</f>
        <v>-0.25</v>
      </c>
      <c r="H29" s="43">
        <f>G29*D29/12</f>
        <v>-1.0379166666666666</v>
      </c>
      <c r="I29" s="38">
        <f>MIN(D29*4,400)</f>
        <v>199.28</v>
      </c>
      <c r="J29" s="27">
        <f>$J$41</f>
        <v>122.48</v>
      </c>
      <c r="K29" s="40">
        <f>I29-J29</f>
        <v>76.8</v>
      </c>
      <c r="L29" s="43">
        <f>K29*D29/12</f>
        <v>318.848</v>
      </c>
      <c r="M29" s="34">
        <f>H29-L29</f>
        <v>-319.8859166666667</v>
      </c>
    </row>
    <row r="30" spans="2:13" ht="15">
      <c r="B30" s="46">
        <v>0.4236111111111111</v>
      </c>
      <c r="C30" s="47">
        <f aca="true" t="shared" si="7" ref="C30:C40">$C$41</f>
        <v>30.62</v>
      </c>
      <c r="D30" s="26">
        <v>49.82</v>
      </c>
      <c r="E30" s="28">
        <f aca="true" t="shared" si="8" ref="E30:E40">$E$41</f>
        <v>6.75</v>
      </c>
      <c r="F30" s="28">
        <f aca="true" t="shared" si="9" ref="F30:F40">$F$41</f>
        <v>7</v>
      </c>
      <c r="G30" s="40">
        <f aca="true" t="shared" si="10" ref="G30:G40">E30-F30</f>
        <v>-0.25</v>
      </c>
      <c r="H30" s="44">
        <f aca="true" t="shared" si="11" ref="H30:H40">G30*D30/12</f>
        <v>-1.0379166666666666</v>
      </c>
      <c r="I30" s="39">
        <f aca="true" t="shared" si="12" ref="I30:I94">MIN(D30*4,400)</f>
        <v>199.28</v>
      </c>
      <c r="J30" s="28">
        <f aca="true" t="shared" si="13" ref="J30:J40">$J$41</f>
        <v>122.48</v>
      </c>
      <c r="K30" s="40">
        <f aca="true" t="shared" si="14" ref="K30:K40">I30-J30</f>
        <v>76.8</v>
      </c>
      <c r="L30" s="44">
        <f aca="true" t="shared" si="15" ref="L30:L40">K30*D30/12</f>
        <v>318.848</v>
      </c>
      <c r="M30" s="35">
        <f aca="true" t="shared" si="16" ref="M30:M40">H30-L30</f>
        <v>-319.8859166666667</v>
      </c>
    </row>
    <row r="31" spans="2:13" ht="15">
      <c r="B31" s="46">
        <v>0.427083333333333</v>
      </c>
      <c r="C31" s="47">
        <f t="shared" si="7"/>
        <v>30.62</v>
      </c>
      <c r="D31" s="26">
        <v>29.46</v>
      </c>
      <c r="E31" s="28">
        <f t="shared" si="8"/>
        <v>6.75</v>
      </c>
      <c r="F31" s="28">
        <f t="shared" si="9"/>
        <v>7</v>
      </c>
      <c r="G31" s="40">
        <f t="shared" si="10"/>
        <v>-0.25</v>
      </c>
      <c r="H31" s="44">
        <f t="shared" si="11"/>
        <v>-0.61375</v>
      </c>
      <c r="I31" s="39">
        <f t="shared" si="12"/>
        <v>117.84</v>
      </c>
      <c r="J31" s="28">
        <f t="shared" si="13"/>
        <v>122.48</v>
      </c>
      <c r="K31" s="40">
        <f t="shared" si="14"/>
        <v>-4.640000000000001</v>
      </c>
      <c r="L31" s="44">
        <f t="shared" si="15"/>
        <v>-11.391200000000003</v>
      </c>
      <c r="M31" s="35">
        <f t="shared" si="16"/>
        <v>10.777450000000004</v>
      </c>
    </row>
    <row r="32" spans="2:13" ht="15">
      <c r="B32" s="46">
        <v>0.430555555555555</v>
      </c>
      <c r="C32" s="47">
        <f t="shared" si="7"/>
        <v>30.62</v>
      </c>
      <c r="D32" s="26">
        <v>29.46</v>
      </c>
      <c r="E32" s="28">
        <f t="shared" si="8"/>
        <v>6.75</v>
      </c>
      <c r="F32" s="28">
        <f t="shared" si="9"/>
        <v>7</v>
      </c>
      <c r="G32" s="40">
        <f t="shared" si="10"/>
        <v>-0.25</v>
      </c>
      <c r="H32" s="44">
        <f t="shared" si="11"/>
        <v>-0.61375</v>
      </c>
      <c r="I32" s="39">
        <f t="shared" si="12"/>
        <v>117.84</v>
      </c>
      <c r="J32" s="28">
        <f t="shared" si="13"/>
        <v>122.48</v>
      </c>
      <c r="K32" s="40">
        <f t="shared" si="14"/>
        <v>-4.640000000000001</v>
      </c>
      <c r="L32" s="44">
        <f t="shared" si="15"/>
        <v>-11.391200000000003</v>
      </c>
      <c r="M32" s="35">
        <f t="shared" si="16"/>
        <v>10.777450000000004</v>
      </c>
    </row>
    <row r="33" spans="2:13" ht="15">
      <c r="B33" s="46">
        <v>0.434027777777778</v>
      </c>
      <c r="C33" s="47">
        <f t="shared" si="7"/>
        <v>30.62</v>
      </c>
      <c r="D33" s="26">
        <v>29.46</v>
      </c>
      <c r="E33" s="28">
        <f t="shared" si="8"/>
        <v>6.75</v>
      </c>
      <c r="F33" s="28">
        <f t="shared" si="9"/>
        <v>7</v>
      </c>
      <c r="G33" s="40">
        <f t="shared" si="10"/>
        <v>-0.25</v>
      </c>
      <c r="H33" s="44">
        <f t="shared" si="11"/>
        <v>-0.61375</v>
      </c>
      <c r="I33" s="39">
        <f t="shared" si="12"/>
        <v>117.84</v>
      </c>
      <c r="J33" s="28">
        <f t="shared" si="13"/>
        <v>122.48</v>
      </c>
      <c r="K33" s="40">
        <f t="shared" si="14"/>
        <v>-4.640000000000001</v>
      </c>
      <c r="L33" s="44">
        <f t="shared" si="15"/>
        <v>-11.391200000000003</v>
      </c>
      <c r="M33" s="35">
        <f t="shared" si="16"/>
        <v>10.777450000000004</v>
      </c>
    </row>
    <row r="34" spans="2:13" ht="15">
      <c r="B34" s="46">
        <v>0.4375</v>
      </c>
      <c r="C34" s="47">
        <f t="shared" si="7"/>
        <v>30.62</v>
      </c>
      <c r="D34" s="26">
        <v>26.83</v>
      </c>
      <c r="E34" s="28">
        <f t="shared" si="8"/>
        <v>6.75</v>
      </c>
      <c r="F34" s="28">
        <f t="shared" si="9"/>
        <v>7</v>
      </c>
      <c r="G34" s="40">
        <f t="shared" si="10"/>
        <v>-0.25</v>
      </c>
      <c r="H34" s="44">
        <f t="shared" si="11"/>
        <v>-0.5589583333333333</v>
      </c>
      <c r="I34" s="39">
        <f t="shared" si="12"/>
        <v>107.32</v>
      </c>
      <c r="J34" s="28">
        <f t="shared" si="13"/>
        <v>122.48</v>
      </c>
      <c r="K34" s="40">
        <f t="shared" si="14"/>
        <v>-15.16000000000001</v>
      </c>
      <c r="L34" s="44">
        <f t="shared" si="15"/>
        <v>-33.89523333333336</v>
      </c>
      <c r="M34" s="35">
        <f t="shared" si="16"/>
        <v>33.33627500000002</v>
      </c>
    </row>
    <row r="35" spans="2:13" ht="15">
      <c r="B35" s="46">
        <v>0.440972222222222</v>
      </c>
      <c r="C35" s="47">
        <f t="shared" si="7"/>
        <v>30.62</v>
      </c>
      <c r="D35" s="26">
        <v>26.95</v>
      </c>
      <c r="E35" s="28">
        <f t="shared" si="8"/>
        <v>6.75</v>
      </c>
      <c r="F35" s="28">
        <f t="shared" si="9"/>
        <v>7</v>
      </c>
      <c r="G35" s="40">
        <f t="shared" si="10"/>
        <v>-0.25</v>
      </c>
      <c r="H35" s="44">
        <f t="shared" si="11"/>
        <v>-0.5614583333333333</v>
      </c>
      <c r="I35" s="39">
        <f t="shared" si="12"/>
        <v>107.8</v>
      </c>
      <c r="J35" s="28">
        <f t="shared" si="13"/>
        <v>122.48</v>
      </c>
      <c r="K35" s="40">
        <f t="shared" si="14"/>
        <v>-14.680000000000007</v>
      </c>
      <c r="L35" s="44">
        <f t="shared" si="15"/>
        <v>-32.96883333333334</v>
      </c>
      <c r="M35" s="35">
        <f t="shared" si="16"/>
        <v>32.40737500000001</v>
      </c>
    </row>
    <row r="36" spans="2:13" ht="15">
      <c r="B36" s="46">
        <v>0.444444444444444</v>
      </c>
      <c r="C36" s="47">
        <f t="shared" si="7"/>
        <v>30.62</v>
      </c>
      <c r="D36" s="26">
        <v>26.95</v>
      </c>
      <c r="E36" s="28">
        <f t="shared" si="8"/>
        <v>6.75</v>
      </c>
      <c r="F36" s="28">
        <f t="shared" si="9"/>
        <v>7</v>
      </c>
      <c r="G36" s="40">
        <f t="shared" si="10"/>
        <v>-0.25</v>
      </c>
      <c r="H36" s="44">
        <f t="shared" si="11"/>
        <v>-0.5614583333333333</v>
      </c>
      <c r="I36" s="39">
        <f t="shared" si="12"/>
        <v>107.8</v>
      </c>
      <c r="J36" s="28">
        <f t="shared" si="13"/>
        <v>122.48</v>
      </c>
      <c r="K36" s="40">
        <f t="shared" si="14"/>
        <v>-14.680000000000007</v>
      </c>
      <c r="L36" s="44">
        <f t="shared" si="15"/>
        <v>-32.96883333333334</v>
      </c>
      <c r="M36" s="35">
        <f t="shared" si="16"/>
        <v>32.40737500000001</v>
      </c>
    </row>
    <row r="37" spans="2:13" ht="15">
      <c r="B37" s="46">
        <v>0.447916666666667</v>
      </c>
      <c r="C37" s="47">
        <f t="shared" si="7"/>
        <v>30.62</v>
      </c>
      <c r="D37" s="26">
        <v>31.69</v>
      </c>
      <c r="E37" s="28">
        <f t="shared" si="8"/>
        <v>6.75</v>
      </c>
      <c r="F37" s="28">
        <f t="shared" si="9"/>
        <v>7</v>
      </c>
      <c r="G37" s="40">
        <f t="shared" si="10"/>
        <v>-0.25</v>
      </c>
      <c r="H37" s="44">
        <f t="shared" si="11"/>
        <v>-0.6602083333333334</v>
      </c>
      <c r="I37" s="39">
        <f t="shared" si="12"/>
        <v>126.76</v>
      </c>
      <c r="J37" s="28">
        <f t="shared" si="13"/>
        <v>122.48</v>
      </c>
      <c r="K37" s="40">
        <f t="shared" si="14"/>
        <v>4.280000000000001</v>
      </c>
      <c r="L37" s="44">
        <f t="shared" si="15"/>
        <v>11.30276666666667</v>
      </c>
      <c r="M37" s="35">
        <f t="shared" si="16"/>
        <v>-11.962975000000004</v>
      </c>
    </row>
    <row r="38" spans="2:13" ht="15">
      <c r="B38" s="46">
        <v>0.451388888888889</v>
      </c>
      <c r="C38" s="47">
        <f t="shared" si="7"/>
        <v>30.62</v>
      </c>
      <c r="D38" s="26">
        <v>33.81</v>
      </c>
      <c r="E38" s="28">
        <f t="shared" si="8"/>
        <v>6.75</v>
      </c>
      <c r="F38" s="28">
        <f t="shared" si="9"/>
        <v>7</v>
      </c>
      <c r="G38" s="40">
        <f t="shared" si="10"/>
        <v>-0.25</v>
      </c>
      <c r="H38" s="44">
        <f t="shared" si="11"/>
        <v>-0.7043750000000001</v>
      </c>
      <c r="I38" s="39">
        <f t="shared" si="12"/>
        <v>135.24</v>
      </c>
      <c r="J38" s="28">
        <f t="shared" si="13"/>
        <v>122.48</v>
      </c>
      <c r="K38" s="40">
        <f t="shared" si="14"/>
        <v>12.760000000000005</v>
      </c>
      <c r="L38" s="44">
        <f t="shared" si="15"/>
        <v>35.95130000000002</v>
      </c>
      <c r="M38" s="35">
        <f t="shared" si="16"/>
        <v>-36.655675000000016</v>
      </c>
    </row>
    <row r="39" spans="2:13" ht="15">
      <c r="B39" s="46">
        <v>0.454861111111111</v>
      </c>
      <c r="C39" s="47">
        <f t="shared" si="7"/>
        <v>30.62</v>
      </c>
      <c r="D39" s="26">
        <v>35.78</v>
      </c>
      <c r="E39" s="28">
        <f t="shared" si="8"/>
        <v>6.75</v>
      </c>
      <c r="F39" s="28">
        <f t="shared" si="9"/>
        <v>7</v>
      </c>
      <c r="G39" s="40">
        <f t="shared" si="10"/>
        <v>-0.25</v>
      </c>
      <c r="H39" s="44">
        <f t="shared" si="11"/>
        <v>-0.7454166666666667</v>
      </c>
      <c r="I39" s="39">
        <f t="shared" si="12"/>
        <v>143.12</v>
      </c>
      <c r="J39" s="28">
        <f t="shared" si="13"/>
        <v>122.48</v>
      </c>
      <c r="K39" s="40">
        <f t="shared" si="14"/>
        <v>20.64</v>
      </c>
      <c r="L39" s="44">
        <f t="shared" si="15"/>
        <v>61.54160000000001</v>
      </c>
      <c r="M39" s="35">
        <f t="shared" si="16"/>
        <v>-62.28701666666667</v>
      </c>
    </row>
    <row r="40" spans="2:13" ht="15.75" thickBot="1">
      <c r="B40" s="46">
        <v>0.458333333333333</v>
      </c>
      <c r="C40" s="47">
        <f t="shared" si="7"/>
        <v>30.62</v>
      </c>
      <c r="D40" s="26">
        <v>60.99</v>
      </c>
      <c r="E40" s="28">
        <f t="shared" si="8"/>
        <v>6.75</v>
      </c>
      <c r="F40" s="28">
        <f t="shared" si="9"/>
        <v>7</v>
      </c>
      <c r="G40" s="40">
        <f t="shared" si="10"/>
        <v>-0.25</v>
      </c>
      <c r="H40" s="44">
        <f t="shared" si="11"/>
        <v>-1.2706250000000001</v>
      </c>
      <c r="I40" s="39">
        <f t="shared" si="12"/>
        <v>243.96</v>
      </c>
      <c r="J40" s="28">
        <f t="shared" si="13"/>
        <v>122.48</v>
      </c>
      <c r="K40" s="40">
        <f t="shared" si="14"/>
        <v>121.48</v>
      </c>
      <c r="L40" s="44">
        <f t="shared" si="15"/>
        <v>617.4221000000001</v>
      </c>
      <c r="M40" s="35">
        <f t="shared" si="16"/>
        <v>-618.6927250000001</v>
      </c>
    </row>
    <row r="41" spans="2:15" ht="15.75" thickBot="1">
      <c r="B41" s="49" t="s">
        <v>23</v>
      </c>
      <c r="C41" s="29">
        <f>C11</f>
        <v>30.62</v>
      </c>
      <c r="D41" s="30">
        <f>AVERAGE(D29:D40)</f>
        <v>35.91833333333333</v>
      </c>
      <c r="E41" s="31">
        <f>E11</f>
        <v>6.75</v>
      </c>
      <c r="F41" s="31">
        <f>F11</f>
        <v>7</v>
      </c>
      <c r="G41" s="41">
        <f>E41-F41</f>
        <v>-0.25</v>
      </c>
      <c r="H41" s="45">
        <f>SUM(H29:H40)</f>
        <v>-8.979583333333332</v>
      </c>
      <c r="I41" s="32">
        <f>AVERAGE(I29:I40)</f>
        <v>143.67333333333332</v>
      </c>
      <c r="J41" s="42">
        <f>C41*4</f>
        <v>122.48</v>
      </c>
      <c r="K41" s="32">
        <f>AVERAGE(K29:K40)</f>
        <v>21.19333333333333</v>
      </c>
      <c r="L41" s="45">
        <f>SUM(L29:L40)</f>
        <v>1229.9072666666666</v>
      </c>
      <c r="M41" s="33">
        <f>SUM(M29:M40)</f>
        <v>-1238.8868499999999</v>
      </c>
      <c r="O41" s="23"/>
    </row>
    <row r="42" spans="2:13" ht="15">
      <c r="B42" s="48">
        <v>0.4618055555555556</v>
      </c>
      <c r="C42" s="50">
        <f>$C$54</f>
        <v>35.9</v>
      </c>
      <c r="D42" s="25">
        <v>29.39</v>
      </c>
      <c r="E42" s="27">
        <f>$E$54</f>
        <v>6.75</v>
      </c>
      <c r="F42" s="27">
        <f>$F$54</f>
        <v>7</v>
      </c>
      <c r="G42" s="40">
        <f>E42-F42</f>
        <v>-0.25</v>
      </c>
      <c r="H42" s="43">
        <f>G42*D42/12</f>
        <v>-0.6122916666666667</v>
      </c>
      <c r="I42" s="38">
        <f t="shared" si="12"/>
        <v>117.56</v>
      </c>
      <c r="J42" s="27">
        <f>$J$54</f>
        <v>143.6</v>
      </c>
      <c r="K42" s="40">
        <f>I42-J42</f>
        <v>-26.039999999999992</v>
      </c>
      <c r="L42" s="43">
        <f>K42*D42/12</f>
        <v>-63.776299999999985</v>
      </c>
      <c r="M42" s="34">
        <f>H42-L42</f>
        <v>63.16400833333332</v>
      </c>
    </row>
    <row r="43" spans="2:13" ht="15">
      <c r="B43" s="46">
        <v>0.46527777777777773</v>
      </c>
      <c r="C43" s="47">
        <f aca="true" t="shared" si="17" ref="C43:C53">$C$54</f>
        <v>35.9</v>
      </c>
      <c r="D43" s="26">
        <v>29.39</v>
      </c>
      <c r="E43" s="28">
        <f aca="true" t="shared" si="18" ref="E43:E53">$E$54</f>
        <v>6.75</v>
      </c>
      <c r="F43" s="28">
        <f aca="true" t="shared" si="19" ref="F43:F53">$F$54</f>
        <v>7</v>
      </c>
      <c r="G43" s="40">
        <f aca="true" t="shared" si="20" ref="G43:G53">E43-F43</f>
        <v>-0.25</v>
      </c>
      <c r="H43" s="44">
        <f aca="true" t="shared" si="21" ref="H43:H53">G43*D43/12</f>
        <v>-0.6122916666666667</v>
      </c>
      <c r="I43" s="39">
        <f t="shared" si="12"/>
        <v>117.56</v>
      </c>
      <c r="J43" s="28">
        <f aca="true" t="shared" si="22" ref="J43:J53">$J$54</f>
        <v>143.6</v>
      </c>
      <c r="K43" s="40">
        <f aca="true" t="shared" si="23" ref="K43:K53">I43-J43</f>
        <v>-26.039999999999992</v>
      </c>
      <c r="L43" s="44">
        <f aca="true" t="shared" si="24" ref="L43:L53">K43*D43/12</f>
        <v>-63.776299999999985</v>
      </c>
      <c r="M43" s="35">
        <f aca="true" t="shared" si="25" ref="M43:M53">H43-L43</f>
        <v>63.16400833333332</v>
      </c>
    </row>
    <row r="44" spans="2:13" ht="15">
      <c r="B44" s="46">
        <v>0.46875</v>
      </c>
      <c r="C44" s="47">
        <f t="shared" si="17"/>
        <v>35.9</v>
      </c>
      <c r="D44" s="26">
        <v>24.28</v>
      </c>
      <c r="E44" s="28">
        <f t="shared" si="18"/>
        <v>6.75</v>
      </c>
      <c r="F44" s="28">
        <f t="shared" si="19"/>
        <v>7</v>
      </c>
      <c r="G44" s="40">
        <f t="shared" si="20"/>
        <v>-0.25</v>
      </c>
      <c r="H44" s="44">
        <f t="shared" si="21"/>
        <v>-0.5058333333333334</v>
      </c>
      <c r="I44" s="39">
        <f t="shared" si="12"/>
        <v>97.12</v>
      </c>
      <c r="J44" s="28">
        <f t="shared" si="22"/>
        <v>143.6</v>
      </c>
      <c r="K44" s="40">
        <f t="shared" si="23"/>
        <v>-46.47999999999999</v>
      </c>
      <c r="L44" s="44">
        <f t="shared" si="24"/>
        <v>-94.04453333333332</v>
      </c>
      <c r="M44" s="35">
        <f t="shared" si="25"/>
        <v>93.53869999999999</v>
      </c>
    </row>
    <row r="45" spans="2:13" ht="15">
      <c r="B45" s="46">
        <v>0.472222222222222</v>
      </c>
      <c r="C45" s="47">
        <f t="shared" si="17"/>
        <v>35.9</v>
      </c>
      <c r="D45" s="26">
        <v>24.28</v>
      </c>
      <c r="E45" s="28">
        <f t="shared" si="18"/>
        <v>6.75</v>
      </c>
      <c r="F45" s="28">
        <f t="shared" si="19"/>
        <v>7</v>
      </c>
      <c r="G45" s="40">
        <f t="shared" si="20"/>
        <v>-0.25</v>
      </c>
      <c r="H45" s="44">
        <f t="shared" si="21"/>
        <v>-0.5058333333333334</v>
      </c>
      <c r="I45" s="39">
        <f t="shared" si="12"/>
        <v>97.12</v>
      </c>
      <c r="J45" s="28">
        <f t="shared" si="22"/>
        <v>143.6</v>
      </c>
      <c r="K45" s="40">
        <f t="shared" si="23"/>
        <v>-46.47999999999999</v>
      </c>
      <c r="L45" s="44">
        <f t="shared" si="24"/>
        <v>-94.04453333333332</v>
      </c>
      <c r="M45" s="35">
        <f t="shared" si="25"/>
        <v>93.53869999999999</v>
      </c>
    </row>
    <row r="46" spans="2:13" ht="15">
      <c r="B46" s="46">
        <v>0.475694444444444</v>
      </c>
      <c r="C46" s="47">
        <f t="shared" si="17"/>
        <v>35.9</v>
      </c>
      <c r="D46" s="26">
        <v>34.66</v>
      </c>
      <c r="E46" s="28">
        <f t="shared" si="18"/>
        <v>6.75</v>
      </c>
      <c r="F46" s="28">
        <f t="shared" si="19"/>
        <v>7</v>
      </c>
      <c r="G46" s="40">
        <f t="shared" si="20"/>
        <v>-0.25</v>
      </c>
      <c r="H46" s="44">
        <f t="shared" si="21"/>
        <v>-0.7220833333333333</v>
      </c>
      <c r="I46" s="39">
        <f t="shared" si="12"/>
        <v>138.64</v>
      </c>
      <c r="J46" s="28">
        <f t="shared" si="22"/>
        <v>143.6</v>
      </c>
      <c r="K46" s="40">
        <f t="shared" si="23"/>
        <v>-4.960000000000008</v>
      </c>
      <c r="L46" s="44">
        <f t="shared" si="24"/>
        <v>-14.326133333333354</v>
      </c>
      <c r="M46" s="35">
        <f t="shared" si="25"/>
        <v>13.60405000000002</v>
      </c>
    </row>
    <row r="47" spans="2:13" ht="15">
      <c r="B47" s="46">
        <v>0.479166666666666</v>
      </c>
      <c r="C47" s="47">
        <f t="shared" si="17"/>
        <v>35.9</v>
      </c>
      <c r="D47" s="26">
        <v>31.58</v>
      </c>
      <c r="E47" s="28">
        <f t="shared" si="18"/>
        <v>6.75</v>
      </c>
      <c r="F47" s="28">
        <f t="shared" si="19"/>
        <v>7</v>
      </c>
      <c r="G47" s="40">
        <f t="shared" si="20"/>
        <v>-0.25</v>
      </c>
      <c r="H47" s="44">
        <f t="shared" si="21"/>
        <v>-0.6579166666666666</v>
      </c>
      <c r="I47" s="39">
        <f t="shared" si="12"/>
        <v>126.32</v>
      </c>
      <c r="J47" s="28">
        <f t="shared" si="22"/>
        <v>143.6</v>
      </c>
      <c r="K47" s="40">
        <f t="shared" si="23"/>
        <v>-17.28</v>
      </c>
      <c r="L47" s="44">
        <f t="shared" si="24"/>
        <v>-45.4752</v>
      </c>
      <c r="M47" s="35">
        <f t="shared" si="25"/>
        <v>44.817283333333336</v>
      </c>
    </row>
    <row r="48" spans="2:13" ht="15">
      <c r="B48" s="46">
        <v>0.482638888888889</v>
      </c>
      <c r="C48" s="47">
        <f t="shared" si="17"/>
        <v>35.9</v>
      </c>
      <c r="D48" s="26">
        <v>28.91</v>
      </c>
      <c r="E48" s="28">
        <f t="shared" si="18"/>
        <v>6.75</v>
      </c>
      <c r="F48" s="28">
        <f t="shared" si="19"/>
        <v>7</v>
      </c>
      <c r="G48" s="40">
        <f t="shared" si="20"/>
        <v>-0.25</v>
      </c>
      <c r="H48" s="44">
        <f t="shared" si="21"/>
        <v>-0.6022916666666667</v>
      </c>
      <c r="I48" s="39">
        <f t="shared" si="12"/>
        <v>115.64</v>
      </c>
      <c r="J48" s="28">
        <f t="shared" si="22"/>
        <v>143.6</v>
      </c>
      <c r="K48" s="40">
        <f t="shared" si="23"/>
        <v>-27.959999999999994</v>
      </c>
      <c r="L48" s="44">
        <f t="shared" si="24"/>
        <v>-67.36029999999998</v>
      </c>
      <c r="M48" s="35">
        <f t="shared" si="25"/>
        <v>66.75800833333331</v>
      </c>
    </row>
    <row r="49" spans="2:13" ht="15">
      <c r="B49" s="46">
        <v>0.486111111111111</v>
      </c>
      <c r="C49" s="47">
        <f t="shared" si="17"/>
        <v>35.9</v>
      </c>
      <c r="D49" s="26">
        <v>28.94</v>
      </c>
      <c r="E49" s="28">
        <f t="shared" si="18"/>
        <v>6.75</v>
      </c>
      <c r="F49" s="28">
        <f t="shared" si="19"/>
        <v>7</v>
      </c>
      <c r="G49" s="40">
        <f t="shared" si="20"/>
        <v>-0.25</v>
      </c>
      <c r="H49" s="44">
        <f t="shared" si="21"/>
        <v>-0.6029166666666667</v>
      </c>
      <c r="I49" s="39">
        <f t="shared" si="12"/>
        <v>115.76</v>
      </c>
      <c r="J49" s="28">
        <f t="shared" si="22"/>
        <v>143.6</v>
      </c>
      <c r="K49" s="40">
        <f t="shared" si="23"/>
        <v>-27.83999999999999</v>
      </c>
      <c r="L49" s="44">
        <f t="shared" si="24"/>
        <v>-67.14079999999997</v>
      </c>
      <c r="M49" s="35">
        <f t="shared" si="25"/>
        <v>66.5378833333333</v>
      </c>
    </row>
    <row r="50" spans="2:13" ht="15">
      <c r="B50" s="46">
        <v>0.489583333333333</v>
      </c>
      <c r="C50" s="47">
        <f t="shared" si="17"/>
        <v>35.9</v>
      </c>
      <c r="D50" s="26">
        <v>29.31</v>
      </c>
      <c r="E50" s="28">
        <f t="shared" si="18"/>
        <v>6.75</v>
      </c>
      <c r="F50" s="28">
        <f t="shared" si="19"/>
        <v>7</v>
      </c>
      <c r="G50" s="40">
        <f t="shared" si="20"/>
        <v>-0.25</v>
      </c>
      <c r="H50" s="44">
        <f t="shared" si="21"/>
        <v>-0.610625</v>
      </c>
      <c r="I50" s="39">
        <f t="shared" si="12"/>
        <v>117.24</v>
      </c>
      <c r="J50" s="28">
        <f t="shared" si="22"/>
        <v>143.6</v>
      </c>
      <c r="K50" s="40">
        <f t="shared" si="23"/>
        <v>-26.36</v>
      </c>
      <c r="L50" s="44">
        <f t="shared" si="24"/>
        <v>-64.3843</v>
      </c>
      <c r="M50" s="35">
        <f t="shared" si="25"/>
        <v>63.773675</v>
      </c>
    </row>
    <row r="51" spans="2:13" ht="15">
      <c r="B51" s="46">
        <v>0.493055555555555</v>
      </c>
      <c r="C51" s="47">
        <f t="shared" si="17"/>
        <v>35.9</v>
      </c>
      <c r="D51" s="26">
        <v>27.9</v>
      </c>
      <c r="E51" s="28">
        <f t="shared" si="18"/>
        <v>6.75</v>
      </c>
      <c r="F51" s="28">
        <f t="shared" si="19"/>
        <v>7</v>
      </c>
      <c r="G51" s="40">
        <f t="shared" si="20"/>
        <v>-0.25</v>
      </c>
      <c r="H51" s="44">
        <f t="shared" si="21"/>
        <v>-0.5812499999999999</v>
      </c>
      <c r="I51" s="39">
        <f t="shared" si="12"/>
        <v>111.6</v>
      </c>
      <c r="J51" s="28">
        <f t="shared" si="22"/>
        <v>143.6</v>
      </c>
      <c r="K51" s="40">
        <f t="shared" si="23"/>
        <v>-32</v>
      </c>
      <c r="L51" s="44">
        <f t="shared" si="24"/>
        <v>-74.39999999999999</v>
      </c>
      <c r="M51" s="35">
        <f t="shared" si="25"/>
        <v>73.81875</v>
      </c>
    </row>
    <row r="52" spans="2:13" ht="15">
      <c r="B52" s="46">
        <v>0.496527777777777</v>
      </c>
      <c r="C52" s="47">
        <f t="shared" si="17"/>
        <v>35.9</v>
      </c>
      <c r="D52" s="26">
        <v>27.05</v>
      </c>
      <c r="E52" s="28">
        <f t="shared" si="18"/>
        <v>6.75</v>
      </c>
      <c r="F52" s="28">
        <f t="shared" si="19"/>
        <v>7</v>
      </c>
      <c r="G52" s="40">
        <f t="shared" si="20"/>
        <v>-0.25</v>
      </c>
      <c r="H52" s="44">
        <f t="shared" si="21"/>
        <v>-0.5635416666666667</v>
      </c>
      <c r="I52" s="39">
        <f t="shared" si="12"/>
        <v>108.2</v>
      </c>
      <c r="J52" s="28">
        <f t="shared" si="22"/>
        <v>143.6</v>
      </c>
      <c r="K52" s="40">
        <f t="shared" si="23"/>
        <v>-35.39999999999999</v>
      </c>
      <c r="L52" s="44">
        <f t="shared" si="24"/>
        <v>-79.79749999999999</v>
      </c>
      <c r="M52" s="35">
        <f t="shared" si="25"/>
        <v>79.23395833333332</v>
      </c>
    </row>
    <row r="53" spans="2:13" ht="15.75" thickBot="1">
      <c r="B53" s="46">
        <v>0.499999999999999</v>
      </c>
      <c r="C53" s="47">
        <f t="shared" si="17"/>
        <v>35.9</v>
      </c>
      <c r="D53" s="26">
        <v>27.05</v>
      </c>
      <c r="E53" s="28">
        <f t="shared" si="18"/>
        <v>6.75</v>
      </c>
      <c r="F53" s="28">
        <f t="shared" si="19"/>
        <v>7</v>
      </c>
      <c r="G53" s="40">
        <f t="shared" si="20"/>
        <v>-0.25</v>
      </c>
      <c r="H53" s="44">
        <f t="shared" si="21"/>
        <v>-0.5635416666666667</v>
      </c>
      <c r="I53" s="39">
        <f t="shared" si="12"/>
        <v>108.2</v>
      </c>
      <c r="J53" s="28">
        <f t="shared" si="22"/>
        <v>143.6</v>
      </c>
      <c r="K53" s="40">
        <f t="shared" si="23"/>
        <v>-35.39999999999999</v>
      </c>
      <c r="L53" s="44">
        <f t="shared" si="24"/>
        <v>-79.79749999999999</v>
      </c>
      <c r="M53" s="35">
        <f t="shared" si="25"/>
        <v>79.23395833333332</v>
      </c>
    </row>
    <row r="54" spans="2:13" ht="15.75" thickBot="1">
      <c r="B54" s="49" t="s">
        <v>23</v>
      </c>
      <c r="C54" s="29">
        <f>C12</f>
        <v>35.9</v>
      </c>
      <c r="D54" s="30">
        <f>AVERAGE(D42:D53)</f>
        <v>28.561666666666664</v>
      </c>
      <c r="E54" s="31">
        <f>E12</f>
        <v>6.75</v>
      </c>
      <c r="F54" s="31">
        <f>F12</f>
        <v>7</v>
      </c>
      <c r="G54" s="41">
        <f>E54-F54</f>
        <v>-0.25</v>
      </c>
      <c r="H54" s="45">
        <f>SUM(H42:H53)</f>
        <v>-7.140416666666666</v>
      </c>
      <c r="I54" s="32">
        <f>AVERAGE(I42:I53)</f>
        <v>114.24666666666666</v>
      </c>
      <c r="J54" s="42">
        <f>C54*4</f>
        <v>143.6</v>
      </c>
      <c r="K54" s="32">
        <f>AVERAGE(K42:K53)</f>
        <v>-29.353333333333325</v>
      </c>
      <c r="L54" s="45">
        <f>SUM(L42:L53)</f>
        <v>-808.3233999999999</v>
      </c>
      <c r="M54" s="33">
        <f>SUM(M42:M53)</f>
        <v>801.1829833333333</v>
      </c>
    </row>
    <row r="55" spans="2:13" ht="15">
      <c r="B55" s="48">
        <v>0.5034722222222222</v>
      </c>
      <c r="C55" s="50">
        <f>$C$67</f>
        <v>38.32</v>
      </c>
      <c r="D55" s="25">
        <v>26.67</v>
      </c>
      <c r="E55" s="27">
        <f>$E$67</f>
        <v>6.75</v>
      </c>
      <c r="F55" s="27">
        <f>$F$67</f>
        <v>7</v>
      </c>
      <c r="G55" s="40">
        <f>E55-F55</f>
        <v>-0.25</v>
      </c>
      <c r="H55" s="43">
        <f>G55*D55/12</f>
        <v>-0.555625</v>
      </c>
      <c r="I55" s="38">
        <f t="shared" si="12"/>
        <v>106.68</v>
      </c>
      <c r="J55" s="27">
        <f>$J$67</f>
        <v>153.28</v>
      </c>
      <c r="K55" s="40">
        <f>I55-J55</f>
        <v>-46.599999999999994</v>
      </c>
      <c r="L55" s="43">
        <f>K55*D55/12</f>
        <v>-103.56849999999999</v>
      </c>
      <c r="M55" s="34">
        <f>H55-L55</f>
        <v>103.01287499999998</v>
      </c>
    </row>
    <row r="56" spans="2:13" ht="15">
      <c r="B56" s="46">
        <v>0.5069444444444444</v>
      </c>
      <c r="C56" s="47">
        <f aca="true" t="shared" si="26" ref="C56:C66">$C$67</f>
        <v>38.32</v>
      </c>
      <c r="D56" s="26">
        <v>26.45</v>
      </c>
      <c r="E56" s="28">
        <f aca="true" t="shared" si="27" ref="E56:E66">$E$67</f>
        <v>6.75</v>
      </c>
      <c r="F56" s="28">
        <f aca="true" t="shared" si="28" ref="F56:F66">$F$67</f>
        <v>7</v>
      </c>
      <c r="G56" s="40">
        <f aca="true" t="shared" si="29" ref="G56:G66">E56-F56</f>
        <v>-0.25</v>
      </c>
      <c r="H56" s="44">
        <f aca="true" t="shared" si="30" ref="H56:H66">G56*D56/12</f>
        <v>-0.5510416666666667</v>
      </c>
      <c r="I56" s="39">
        <f t="shared" si="12"/>
        <v>105.8</v>
      </c>
      <c r="J56" s="28">
        <f aca="true" t="shared" si="31" ref="J56:J66">$J$67</f>
        <v>153.28</v>
      </c>
      <c r="K56" s="40">
        <f aca="true" t="shared" si="32" ref="K56:K66">I56-J56</f>
        <v>-47.480000000000004</v>
      </c>
      <c r="L56" s="44">
        <f aca="true" t="shared" si="33" ref="L56:L66">K56*D56/12</f>
        <v>-104.65383333333334</v>
      </c>
      <c r="M56" s="35">
        <f aca="true" t="shared" si="34" ref="M56:M66">H56-L56</f>
        <v>104.10279166666668</v>
      </c>
    </row>
    <row r="57" spans="2:13" ht="15">
      <c r="B57" s="46">
        <v>0.510416666666667</v>
      </c>
      <c r="C57" s="47">
        <f t="shared" si="26"/>
        <v>38.32</v>
      </c>
      <c r="D57" s="26">
        <v>30.3</v>
      </c>
      <c r="E57" s="28">
        <f t="shared" si="27"/>
        <v>6.75</v>
      </c>
      <c r="F57" s="28">
        <f t="shared" si="28"/>
        <v>7</v>
      </c>
      <c r="G57" s="40">
        <f t="shared" si="29"/>
        <v>-0.25</v>
      </c>
      <c r="H57" s="44">
        <f t="shared" si="30"/>
        <v>-0.63125</v>
      </c>
      <c r="I57" s="39">
        <f t="shared" si="12"/>
        <v>121.2</v>
      </c>
      <c r="J57" s="28">
        <f t="shared" si="31"/>
        <v>153.28</v>
      </c>
      <c r="K57" s="40">
        <f t="shared" si="32"/>
        <v>-32.08</v>
      </c>
      <c r="L57" s="44">
        <f t="shared" si="33"/>
        <v>-81.002</v>
      </c>
      <c r="M57" s="35">
        <f t="shared" si="34"/>
        <v>80.37075</v>
      </c>
    </row>
    <row r="58" spans="2:13" ht="15">
      <c r="B58" s="46">
        <v>0.513888888888889</v>
      </c>
      <c r="C58" s="47">
        <f t="shared" si="26"/>
        <v>38.32</v>
      </c>
      <c r="D58" s="26">
        <v>26.62</v>
      </c>
      <c r="E58" s="28">
        <f t="shared" si="27"/>
        <v>6.75</v>
      </c>
      <c r="F58" s="28">
        <f t="shared" si="28"/>
        <v>7</v>
      </c>
      <c r="G58" s="40">
        <f t="shared" si="29"/>
        <v>-0.25</v>
      </c>
      <c r="H58" s="44">
        <f t="shared" si="30"/>
        <v>-0.5545833333333333</v>
      </c>
      <c r="I58" s="39">
        <f t="shared" si="12"/>
        <v>106.48</v>
      </c>
      <c r="J58" s="28">
        <f t="shared" si="31"/>
        <v>153.28</v>
      </c>
      <c r="K58" s="40">
        <f t="shared" si="32"/>
        <v>-46.8</v>
      </c>
      <c r="L58" s="44">
        <f t="shared" si="33"/>
        <v>-103.818</v>
      </c>
      <c r="M58" s="35">
        <f t="shared" si="34"/>
        <v>103.26341666666667</v>
      </c>
    </row>
    <row r="59" spans="2:13" ht="15">
      <c r="B59" s="46">
        <v>0.517361111111111</v>
      </c>
      <c r="C59" s="47">
        <f t="shared" si="26"/>
        <v>38.32</v>
      </c>
      <c r="D59" s="26">
        <v>29.99</v>
      </c>
      <c r="E59" s="28">
        <f t="shared" si="27"/>
        <v>6.75</v>
      </c>
      <c r="F59" s="28">
        <f t="shared" si="28"/>
        <v>7</v>
      </c>
      <c r="G59" s="40">
        <f t="shared" si="29"/>
        <v>-0.25</v>
      </c>
      <c r="H59" s="44">
        <f t="shared" si="30"/>
        <v>-0.6247916666666666</v>
      </c>
      <c r="I59" s="39">
        <f t="shared" si="12"/>
        <v>119.96</v>
      </c>
      <c r="J59" s="28">
        <f t="shared" si="31"/>
        <v>153.28</v>
      </c>
      <c r="K59" s="40">
        <f t="shared" si="32"/>
        <v>-33.32000000000001</v>
      </c>
      <c r="L59" s="44">
        <f t="shared" si="33"/>
        <v>-83.27223333333335</v>
      </c>
      <c r="M59" s="35">
        <f t="shared" si="34"/>
        <v>82.64744166666668</v>
      </c>
    </row>
    <row r="60" spans="2:13" ht="15">
      <c r="B60" s="46">
        <v>0.520833333333333</v>
      </c>
      <c r="C60" s="47">
        <f t="shared" si="26"/>
        <v>38.32</v>
      </c>
      <c r="D60" s="26">
        <v>27.33</v>
      </c>
      <c r="E60" s="28">
        <f t="shared" si="27"/>
        <v>6.75</v>
      </c>
      <c r="F60" s="28">
        <f t="shared" si="28"/>
        <v>7</v>
      </c>
      <c r="G60" s="40">
        <f t="shared" si="29"/>
        <v>-0.25</v>
      </c>
      <c r="H60" s="44">
        <f t="shared" si="30"/>
        <v>-0.569375</v>
      </c>
      <c r="I60" s="39">
        <f t="shared" si="12"/>
        <v>109.32</v>
      </c>
      <c r="J60" s="28">
        <f t="shared" si="31"/>
        <v>153.28</v>
      </c>
      <c r="K60" s="40">
        <f t="shared" si="32"/>
        <v>-43.96000000000001</v>
      </c>
      <c r="L60" s="44">
        <f t="shared" si="33"/>
        <v>-100.11890000000001</v>
      </c>
      <c r="M60" s="35">
        <f t="shared" si="34"/>
        <v>99.54952500000002</v>
      </c>
    </row>
    <row r="61" spans="2:13" ht="15">
      <c r="B61" s="46">
        <v>0.524305555555555</v>
      </c>
      <c r="C61" s="47">
        <f t="shared" si="26"/>
        <v>38.32</v>
      </c>
      <c r="D61" s="26">
        <v>33.16</v>
      </c>
      <c r="E61" s="28">
        <f t="shared" si="27"/>
        <v>6.75</v>
      </c>
      <c r="F61" s="28">
        <f t="shared" si="28"/>
        <v>7</v>
      </c>
      <c r="G61" s="40">
        <f t="shared" si="29"/>
        <v>-0.25</v>
      </c>
      <c r="H61" s="44">
        <f t="shared" si="30"/>
        <v>-0.6908333333333333</v>
      </c>
      <c r="I61" s="39">
        <f t="shared" si="12"/>
        <v>132.64</v>
      </c>
      <c r="J61" s="28">
        <f t="shared" si="31"/>
        <v>153.28</v>
      </c>
      <c r="K61" s="40">
        <f t="shared" si="32"/>
        <v>-20.640000000000015</v>
      </c>
      <c r="L61" s="44">
        <f t="shared" si="33"/>
        <v>-57.03520000000003</v>
      </c>
      <c r="M61" s="35">
        <f t="shared" si="34"/>
        <v>56.3443666666667</v>
      </c>
    </row>
    <row r="62" spans="2:13" ht="15">
      <c r="B62" s="46">
        <v>0.527777777777778</v>
      </c>
      <c r="C62" s="47">
        <f t="shared" si="26"/>
        <v>38.32</v>
      </c>
      <c r="D62" s="26">
        <v>36.7</v>
      </c>
      <c r="E62" s="28">
        <f t="shared" si="27"/>
        <v>6.75</v>
      </c>
      <c r="F62" s="28">
        <f t="shared" si="28"/>
        <v>7</v>
      </c>
      <c r="G62" s="40">
        <f t="shared" si="29"/>
        <v>-0.25</v>
      </c>
      <c r="H62" s="44">
        <f t="shared" si="30"/>
        <v>-0.7645833333333334</v>
      </c>
      <c r="I62" s="39">
        <f t="shared" si="12"/>
        <v>146.8</v>
      </c>
      <c r="J62" s="28">
        <f t="shared" si="31"/>
        <v>153.28</v>
      </c>
      <c r="K62" s="40">
        <f t="shared" si="32"/>
        <v>-6.47999999999999</v>
      </c>
      <c r="L62" s="44">
        <f t="shared" si="33"/>
        <v>-19.81799999999997</v>
      </c>
      <c r="M62" s="35">
        <f t="shared" si="34"/>
        <v>19.053416666666635</v>
      </c>
    </row>
    <row r="63" spans="2:13" ht="15">
      <c r="B63" s="46">
        <v>0.53125</v>
      </c>
      <c r="C63" s="47">
        <f t="shared" si="26"/>
        <v>38.32</v>
      </c>
      <c r="D63" s="26">
        <v>35.32</v>
      </c>
      <c r="E63" s="28">
        <f t="shared" si="27"/>
        <v>6.75</v>
      </c>
      <c r="F63" s="28">
        <f t="shared" si="28"/>
        <v>7</v>
      </c>
      <c r="G63" s="40">
        <f t="shared" si="29"/>
        <v>-0.25</v>
      </c>
      <c r="H63" s="44">
        <f t="shared" si="30"/>
        <v>-0.7358333333333333</v>
      </c>
      <c r="I63" s="39">
        <f t="shared" si="12"/>
        <v>141.28</v>
      </c>
      <c r="J63" s="28">
        <f t="shared" si="31"/>
        <v>153.28</v>
      </c>
      <c r="K63" s="40">
        <f t="shared" si="32"/>
        <v>-12</v>
      </c>
      <c r="L63" s="44">
        <f t="shared" si="33"/>
        <v>-35.32</v>
      </c>
      <c r="M63" s="35">
        <f t="shared" si="34"/>
        <v>34.58416666666667</v>
      </c>
    </row>
    <row r="64" spans="2:13" ht="15">
      <c r="B64" s="46">
        <v>0.534722222222222</v>
      </c>
      <c r="C64" s="47">
        <f t="shared" si="26"/>
        <v>38.32</v>
      </c>
      <c r="D64" s="26">
        <v>86.28</v>
      </c>
      <c r="E64" s="28">
        <f t="shared" si="27"/>
        <v>6.75</v>
      </c>
      <c r="F64" s="28">
        <f t="shared" si="28"/>
        <v>7</v>
      </c>
      <c r="G64" s="40">
        <f t="shared" si="29"/>
        <v>-0.25</v>
      </c>
      <c r="H64" s="44">
        <f t="shared" si="30"/>
        <v>-1.7975</v>
      </c>
      <c r="I64" s="39">
        <f t="shared" si="12"/>
        <v>345.12</v>
      </c>
      <c r="J64" s="28">
        <f t="shared" si="31"/>
        <v>153.28</v>
      </c>
      <c r="K64" s="40">
        <f t="shared" si="32"/>
        <v>191.84</v>
      </c>
      <c r="L64" s="44">
        <f t="shared" si="33"/>
        <v>1379.3296</v>
      </c>
      <c r="M64" s="35">
        <f t="shared" si="34"/>
        <v>-1381.1271</v>
      </c>
    </row>
    <row r="65" spans="2:13" ht="15">
      <c r="B65" s="46">
        <v>0.538194444444444</v>
      </c>
      <c r="C65" s="47">
        <f t="shared" si="26"/>
        <v>38.32</v>
      </c>
      <c r="D65" s="26">
        <v>106.11</v>
      </c>
      <c r="E65" s="28">
        <f t="shared" si="27"/>
        <v>6.75</v>
      </c>
      <c r="F65" s="28">
        <f t="shared" si="28"/>
        <v>7</v>
      </c>
      <c r="G65" s="40">
        <f t="shared" si="29"/>
        <v>-0.25</v>
      </c>
      <c r="H65" s="44">
        <f t="shared" si="30"/>
        <v>-2.210625</v>
      </c>
      <c r="I65" s="39">
        <f t="shared" si="12"/>
        <v>400</v>
      </c>
      <c r="J65" s="28">
        <f t="shared" si="31"/>
        <v>153.28</v>
      </c>
      <c r="K65" s="40">
        <f t="shared" si="32"/>
        <v>246.72</v>
      </c>
      <c r="L65" s="44">
        <f t="shared" si="33"/>
        <v>2181.6216</v>
      </c>
      <c r="M65" s="35">
        <f t="shared" si="34"/>
        <v>-2183.832225</v>
      </c>
    </row>
    <row r="66" spans="2:13" ht="15.75" thickBot="1">
      <c r="B66" s="46">
        <v>0.541666666666667</v>
      </c>
      <c r="C66" s="47">
        <f t="shared" si="26"/>
        <v>38.32</v>
      </c>
      <c r="D66" s="26">
        <v>52.14</v>
      </c>
      <c r="E66" s="28">
        <f t="shared" si="27"/>
        <v>6.75</v>
      </c>
      <c r="F66" s="28">
        <f t="shared" si="28"/>
        <v>7</v>
      </c>
      <c r="G66" s="40">
        <f t="shared" si="29"/>
        <v>-0.25</v>
      </c>
      <c r="H66" s="44">
        <f t="shared" si="30"/>
        <v>-1.08625</v>
      </c>
      <c r="I66" s="39">
        <f t="shared" si="12"/>
        <v>208.56</v>
      </c>
      <c r="J66" s="28">
        <f t="shared" si="31"/>
        <v>153.28</v>
      </c>
      <c r="K66" s="40">
        <f t="shared" si="32"/>
        <v>55.28</v>
      </c>
      <c r="L66" s="44">
        <f t="shared" si="33"/>
        <v>240.1916</v>
      </c>
      <c r="M66" s="35">
        <f t="shared" si="34"/>
        <v>-241.27785</v>
      </c>
    </row>
    <row r="67" spans="2:13" ht="15.75" thickBot="1">
      <c r="B67" s="49" t="s">
        <v>23</v>
      </c>
      <c r="C67" s="29">
        <f>C13</f>
        <v>38.32</v>
      </c>
      <c r="D67" s="30">
        <f>AVERAGE(D55:D66)</f>
        <v>43.08916666666667</v>
      </c>
      <c r="E67" s="31">
        <f>E13</f>
        <v>6.75</v>
      </c>
      <c r="F67" s="31">
        <f>F13</f>
        <v>7</v>
      </c>
      <c r="G67" s="41">
        <f>E67-F67</f>
        <v>-0.25</v>
      </c>
      <c r="H67" s="45">
        <f>SUM(H55:H66)</f>
        <v>-10.772291666666666</v>
      </c>
      <c r="I67" s="32">
        <f>AVERAGE(I55:I66)</f>
        <v>170.32000000000002</v>
      </c>
      <c r="J67" s="42">
        <f>C67*4</f>
        <v>153.28</v>
      </c>
      <c r="K67" s="32">
        <f>AVERAGE(K55:K66)</f>
        <v>17.04</v>
      </c>
      <c r="L67" s="45">
        <f>SUM(L55:L66)</f>
        <v>3112.536133333333</v>
      </c>
      <c r="M67" s="33">
        <f>SUM(M55:M66)</f>
        <v>-3123.308425</v>
      </c>
    </row>
    <row r="68" spans="2:13" ht="15">
      <c r="B68" s="48">
        <v>0.545138888888889</v>
      </c>
      <c r="C68" s="50">
        <f>$C$80</f>
        <v>42.3</v>
      </c>
      <c r="D68" s="25">
        <v>29.72</v>
      </c>
      <c r="E68" s="27">
        <f>$E$80</f>
        <v>6.75</v>
      </c>
      <c r="F68" s="27">
        <f>$F$80</f>
        <v>7</v>
      </c>
      <c r="G68" s="40">
        <f>E68-F68</f>
        <v>-0.25</v>
      </c>
      <c r="H68" s="43">
        <f>G68*D68/12</f>
        <v>-0.6191666666666666</v>
      </c>
      <c r="I68" s="38">
        <f t="shared" si="12"/>
        <v>118.88</v>
      </c>
      <c r="J68" s="27">
        <f>$J$80</f>
        <v>169.2</v>
      </c>
      <c r="K68" s="40">
        <f>I68-J68</f>
        <v>-50.31999999999999</v>
      </c>
      <c r="L68" s="43">
        <f>K68*D68/12</f>
        <v>-124.62586666666664</v>
      </c>
      <c r="M68" s="34">
        <f>H68-L68</f>
        <v>124.00669999999997</v>
      </c>
    </row>
    <row r="69" spans="2:13" ht="15">
      <c r="B69" s="46">
        <v>0.548611111111111</v>
      </c>
      <c r="C69" s="47">
        <f aca="true" t="shared" si="35" ref="C69:C79">$C$80</f>
        <v>42.3</v>
      </c>
      <c r="D69" s="26">
        <v>26.44</v>
      </c>
      <c r="E69" s="28">
        <f aca="true" t="shared" si="36" ref="E69:E79">$E$80</f>
        <v>6.75</v>
      </c>
      <c r="F69" s="28">
        <f aca="true" t="shared" si="37" ref="F69:F79">$F$80</f>
        <v>7</v>
      </c>
      <c r="G69" s="40">
        <f aca="true" t="shared" si="38" ref="G69:G79">E69-F69</f>
        <v>-0.25</v>
      </c>
      <c r="H69" s="44">
        <f aca="true" t="shared" si="39" ref="H69:H79">G69*D69/12</f>
        <v>-0.5508333333333334</v>
      </c>
      <c r="I69" s="39">
        <f t="shared" si="12"/>
        <v>105.76</v>
      </c>
      <c r="J69" s="28">
        <f aca="true" t="shared" si="40" ref="J69:J79">$J$80</f>
        <v>169.2</v>
      </c>
      <c r="K69" s="40">
        <f aca="true" t="shared" si="41" ref="K69:K79">I69-J69</f>
        <v>-63.43999999999998</v>
      </c>
      <c r="L69" s="44">
        <f aca="true" t="shared" si="42" ref="L69:L79">K69*D69/12</f>
        <v>-139.77946666666665</v>
      </c>
      <c r="M69" s="35">
        <f aca="true" t="shared" si="43" ref="M69:M79">H69-L69</f>
        <v>139.2286333333333</v>
      </c>
    </row>
    <row r="70" spans="2:13" ht="15">
      <c r="B70" s="46">
        <v>0.552083333333333</v>
      </c>
      <c r="C70" s="47">
        <f t="shared" si="35"/>
        <v>42.3</v>
      </c>
      <c r="D70" s="26">
        <v>29.27</v>
      </c>
      <c r="E70" s="28">
        <f t="shared" si="36"/>
        <v>6.75</v>
      </c>
      <c r="F70" s="28">
        <f t="shared" si="37"/>
        <v>7</v>
      </c>
      <c r="G70" s="40">
        <f t="shared" si="38"/>
        <v>-0.25</v>
      </c>
      <c r="H70" s="44">
        <f t="shared" si="39"/>
        <v>-0.6097916666666666</v>
      </c>
      <c r="I70" s="39">
        <f t="shared" si="12"/>
        <v>117.08</v>
      </c>
      <c r="J70" s="28">
        <f t="shared" si="40"/>
        <v>169.2</v>
      </c>
      <c r="K70" s="40">
        <f t="shared" si="41"/>
        <v>-52.11999999999999</v>
      </c>
      <c r="L70" s="44">
        <f t="shared" si="42"/>
        <v>-127.12936666666666</v>
      </c>
      <c r="M70" s="35">
        <f t="shared" si="43"/>
        <v>126.51957499999999</v>
      </c>
    </row>
    <row r="71" spans="2:13" ht="15">
      <c r="B71" s="46">
        <v>0.555555555555555</v>
      </c>
      <c r="C71" s="47">
        <f t="shared" si="35"/>
        <v>42.3</v>
      </c>
      <c r="D71" s="26">
        <v>28.37</v>
      </c>
      <c r="E71" s="28">
        <f t="shared" si="36"/>
        <v>6.75</v>
      </c>
      <c r="F71" s="28">
        <f t="shared" si="37"/>
        <v>7</v>
      </c>
      <c r="G71" s="40">
        <f t="shared" si="38"/>
        <v>-0.25</v>
      </c>
      <c r="H71" s="44">
        <f t="shared" si="39"/>
        <v>-0.5910416666666667</v>
      </c>
      <c r="I71" s="39">
        <f t="shared" si="12"/>
        <v>113.48</v>
      </c>
      <c r="J71" s="28">
        <f t="shared" si="40"/>
        <v>169.2</v>
      </c>
      <c r="K71" s="40">
        <f t="shared" si="41"/>
        <v>-55.719999999999985</v>
      </c>
      <c r="L71" s="44">
        <f t="shared" si="42"/>
        <v>-131.73136666666662</v>
      </c>
      <c r="M71" s="35">
        <f t="shared" si="43"/>
        <v>131.14032499999996</v>
      </c>
    </row>
    <row r="72" spans="2:13" ht="15">
      <c r="B72" s="46">
        <v>0.559027777777777</v>
      </c>
      <c r="C72" s="47">
        <f t="shared" si="35"/>
        <v>42.3</v>
      </c>
      <c r="D72" s="26">
        <v>27.8</v>
      </c>
      <c r="E72" s="28">
        <f t="shared" si="36"/>
        <v>6.75</v>
      </c>
      <c r="F72" s="28">
        <f t="shared" si="37"/>
        <v>7</v>
      </c>
      <c r="G72" s="40">
        <f t="shared" si="38"/>
        <v>-0.25</v>
      </c>
      <c r="H72" s="44">
        <f t="shared" si="39"/>
        <v>-0.5791666666666667</v>
      </c>
      <c r="I72" s="39">
        <f t="shared" si="12"/>
        <v>111.2</v>
      </c>
      <c r="J72" s="28">
        <f t="shared" si="40"/>
        <v>169.2</v>
      </c>
      <c r="K72" s="40">
        <f t="shared" si="41"/>
        <v>-57.999999999999986</v>
      </c>
      <c r="L72" s="44">
        <f t="shared" si="42"/>
        <v>-134.36666666666665</v>
      </c>
      <c r="M72" s="35">
        <f t="shared" si="43"/>
        <v>133.78749999999997</v>
      </c>
    </row>
    <row r="73" spans="2:13" ht="15">
      <c r="B73" s="46">
        <v>0.562499999999999</v>
      </c>
      <c r="C73" s="47">
        <f t="shared" si="35"/>
        <v>42.3</v>
      </c>
      <c r="D73" s="26">
        <v>29.1</v>
      </c>
      <c r="E73" s="28">
        <f t="shared" si="36"/>
        <v>6.75</v>
      </c>
      <c r="F73" s="28">
        <f t="shared" si="37"/>
        <v>7</v>
      </c>
      <c r="G73" s="40">
        <f t="shared" si="38"/>
        <v>-0.25</v>
      </c>
      <c r="H73" s="44">
        <f t="shared" si="39"/>
        <v>-0.6062500000000001</v>
      </c>
      <c r="I73" s="39">
        <f t="shared" si="12"/>
        <v>116.4</v>
      </c>
      <c r="J73" s="28">
        <f t="shared" si="40"/>
        <v>169.2</v>
      </c>
      <c r="K73" s="40">
        <f t="shared" si="41"/>
        <v>-52.79999999999998</v>
      </c>
      <c r="L73" s="44">
        <f t="shared" si="42"/>
        <v>-128.03999999999996</v>
      </c>
      <c r="M73" s="35">
        <f t="shared" si="43"/>
        <v>127.43374999999996</v>
      </c>
    </row>
    <row r="74" spans="2:13" ht="15">
      <c r="B74" s="46">
        <v>0.565972222222222</v>
      </c>
      <c r="C74" s="47">
        <f t="shared" si="35"/>
        <v>42.3</v>
      </c>
      <c r="D74" s="26">
        <v>31.05</v>
      </c>
      <c r="E74" s="28">
        <f t="shared" si="36"/>
        <v>6.75</v>
      </c>
      <c r="F74" s="28">
        <f t="shared" si="37"/>
        <v>7</v>
      </c>
      <c r="G74" s="40">
        <f t="shared" si="38"/>
        <v>-0.25</v>
      </c>
      <c r="H74" s="44">
        <f t="shared" si="39"/>
        <v>-0.646875</v>
      </c>
      <c r="I74" s="39">
        <f t="shared" si="12"/>
        <v>124.2</v>
      </c>
      <c r="J74" s="28">
        <f t="shared" si="40"/>
        <v>169.2</v>
      </c>
      <c r="K74" s="40">
        <f t="shared" si="41"/>
        <v>-44.999999999999986</v>
      </c>
      <c r="L74" s="44">
        <f t="shared" si="42"/>
        <v>-116.43749999999996</v>
      </c>
      <c r="M74" s="35">
        <f t="shared" si="43"/>
        <v>115.79062499999996</v>
      </c>
    </row>
    <row r="75" spans="2:13" ht="15">
      <c r="B75" s="46">
        <v>0.569444444444444</v>
      </c>
      <c r="C75" s="47">
        <f t="shared" si="35"/>
        <v>42.3</v>
      </c>
      <c r="D75" s="26">
        <v>35.53</v>
      </c>
      <c r="E75" s="28">
        <f t="shared" si="36"/>
        <v>6.75</v>
      </c>
      <c r="F75" s="28">
        <f t="shared" si="37"/>
        <v>7</v>
      </c>
      <c r="G75" s="40">
        <f t="shared" si="38"/>
        <v>-0.25</v>
      </c>
      <c r="H75" s="44">
        <f t="shared" si="39"/>
        <v>-0.7402083333333334</v>
      </c>
      <c r="I75" s="39">
        <f t="shared" si="12"/>
        <v>142.12</v>
      </c>
      <c r="J75" s="28">
        <f t="shared" si="40"/>
        <v>169.2</v>
      </c>
      <c r="K75" s="40">
        <f t="shared" si="41"/>
        <v>-27.079999999999984</v>
      </c>
      <c r="L75" s="44">
        <f t="shared" si="42"/>
        <v>-80.17936666666662</v>
      </c>
      <c r="M75" s="35">
        <f t="shared" si="43"/>
        <v>79.4391583333333</v>
      </c>
    </row>
    <row r="76" spans="2:13" ht="15">
      <c r="B76" s="46">
        <v>0.572916666666666</v>
      </c>
      <c r="C76" s="47">
        <f t="shared" si="35"/>
        <v>42.3</v>
      </c>
      <c r="D76" s="26">
        <v>41.5</v>
      </c>
      <c r="E76" s="28">
        <f t="shared" si="36"/>
        <v>6.75</v>
      </c>
      <c r="F76" s="28">
        <f t="shared" si="37"/>
        <v>7</v>
      </c>
      <c r="G76" s="40">
        <f t="shared" si="38"/>
        <v>-0.25</v>
      </c>
      <c r="H76" s="44">
        <f t="shared" si="39"/>
        <v>-0.8645833333333334</v>
      </c>
      <c r="I76" s="39">
        <f t="shared" si="12"/>
        <v>166</v>
      </c>
      <c r="J76" s="28">
        <f t="shared" si="40"/>
        <v>169.2</v>
      </c>
      <c r="K76" s="40">
        <f t="shared" si="41"/>
        <v>-3.1999999999999886</v>
      </c>
      <c r="L76" s="44">
        <f t="shared" si="42"/>
        <v>-11.066666666666627</v>
      </c>
      <c r="M76" s="35">
        <f t="shared" si="43"/>
        <v>10.202083333333293</v>
      </c>
    </row>
    <row r="77" spans="2:13" ht="15">
      <c r="B77" s="46">
        <v>0.576388888888888</v>
      </c>
      <c r="C77" s="47">
        <f t="shared" si="35"/>
        <v>42.3</v>
      </c>
      <c r="D77" s="26">
        <v>48.41</v>
      </c>
      <c r="E77" s="28">
        <f t="shared" si="36"/>
        <v>6.75</v>
      </c>
      <c r="F77" s="28">
        <f t="shared" si="37"/>
        <v>7</v>
      </c>
      <c r="G77" s="40">
        <f t="shared" si="38"/>
        <v>-0.25</v>
      </c>
      <c r="H77" s="44">
        <f t="shared" si="39"/>
        <v>-1.0085416666666667</v>
      </c>
      <c r="I77" s="39">
        <f t="shared" si="12"/>
        <v>193.64</v>
      </c>
      <c r="J77" s="28">
        <f t="shared" si="40"/>
        <v>169.2</v>
      </c>
      <c r="K77" s="40">
        <f t="shared" si="41"/>
        <v>24.439999999999998</v>
      </c>
      <c r="L77" s="44">
        <f t="shared" si="42"/>
        <v>98.59503333333332</v>
      </c>
      <c r="M77" s="35">
        <f t="shared" si="43"/>
        <v>-99.60357499999999</v>
      </c>
    </row>
    <row r="78" spans="2:13" ht="15">
      <c r="B78" s="46">
        <v>0.57986111111111</v>
      </c>
      <c r="C78" s="47">
        <f t="shared" si="35"/>
        <v>42.3</v>
      </c>
      <c r="D78" s="26">
        <v>48.41</v>
      </c>
      <c r="E78" s="28">
        <f t="shared" si="36"/>
        <v>6.75</v>
      </c>
      <c r="F78" s="28">
        <f t="shared" si="37"/>
        <v>7</v>
      </c>
      <c r="G78" s="40">
        <f t="shared" si="38"/>
        <v>-0.25</v>
      </c>
      <c r="H78" s="44">
        <f t="shared" si="39"/>
        <v>-1.0085416666666667</v>
      </c>
      <c r="I78" s="39">
        <f t="shared" si="12"/>
        <v>193.64</v>
      </c>
      <c r="J78" s="28">
        <f t="shared" si="40"/>
        <v>169.2</v>
      </c>
      <c r="K78" s="40">
        <f t="shared" si="41"/>
        <v>24.439999999999998</v>
      </c>
      <c r="L78" s="44">
        <f t="shared" si="42"/>
        <v>98.59503333333332</v>
      </c>
      <c r="M78" s="35">
        <f t="shared" si="43"/>
        <v>-99.60357499999999</v>
      </c>
    </row>
    <row r="79" spans="2:13" ht="15.75" thickBot="1">
      <c r="B79" s="46">
        <v>0.583333333333332</v>
      </c>
      <c r="C79" s="47">
        <f t="shared" si="35"/>
        <v>42.3</v>
      </c>
      <c r="D79" s="26">
        <v>45.08</v>
      </c>
      <c r="E79" s="28">
        <f t="shared" si="36"/>
        <v>6.75</v>
      </c>
      <c r="F79" s="28">
        <f t="shared" si="37"/>
        <v>7</v>
      </c>
      <c r="G79" s="40">
        <f t="shared" si="38"/>
        <v>-0.25</v>
      </c>
      <c r="H79" s="44">
        <f t="shared" si="39"/>
        <v>-0.9391666666666666</v>
      </c>
      <c r="I79" s="39">
        <f t="shared" si="12"/>
        <v>180.32</v>
      </c>
      <c r="J79" s="28">
        <f t="shared" si="40"/>
        <v>169.2</v>
      </c>
      <c r="K79" s="40">
        <f t="shared" si="41"/>
        <v>11.120000000000005</v>
      </c>
      <c r="L79" s="44">
        <f t="shared" si="42"/>
        <v>41.774133333333346</v>
      </c>
      <c r="M79" s="35">
        <f t="shared" si="43"/>
        <v>-42.71330000000001</v>
      </c>
    </row>
    <row r="80" spans="2:13" ht="15.75" thickBot="1">
      <c r="B80" s="49" t="s">
        <v>23</v>
      </c>
      <c r="C80" s="29">
        <f>C14</f>
        <v>42.3</v>
      </c>
      <c r="D80" s="30">
        <f>AVERAGE(D68:D79)</f>
        <v>35.05666666666666</v>
      </c>
      <c r="E80" s="31">
        <f>E14</f>
        <v>6.75</v>
      </c>
      <c r="F80" s="31">
        <f>F14</f>
        <v>7</v>
      </c>
      <c r="G80" s="41">
        <f>E80-F80</f>
        <v>-0.25</v>
      </c>
      <c r="H80" s="45">
        <f>SUM(H68:H79)</f>
        <v>-8.764166666666666</v>
      </c>
      <c r="I80" s="32">
        <f>AVERAGE(I68:I79)</f>
        <v>140.22666666666663</v>
      </c>
      <c r="J80" s="31">
        <f>C80*4</f>
        <v>169.2</v>
      </c>
      <c r="K80" s="32">
        <f>AVERAGE(K68:K79)</f>
        <v>-28.97333333333333</v>
      </c>
      <c r="L80" s="45">
        <f>SUM(L68:L79)</f>
        <v>-754.3920666666666</v>
      </c>
      <c r="M80" s="33">
        <f>SUM(M68:M79)</f>
        <v>745.6278999999996</v>
      </c>
    </row>
    <row r="81" spans="2:13" ht="15">
      <c r="B81" s="48">
        <v>0.5868055555555556</v>
      </c>
      <c r="C81" s="50">
        <f>$C$93</f>
        <v>47.69</v>
      </c>
      <c r="D81" s="25">
        <v>33.18</v>
      </c>
      <c r="E81" s="27">
        <f>$E$93</f>
        <v>6.75</v>
      </c>
      <c r="F81" s="27">
        <f>$F$93</f>
        <v>7</v>
      </c>
      <c r="G81" s="40">
        <f>E81-F81</f>
        <v>-0.25</v>
      </c>
      <c r="H81" s="43">
        <f>G81*D81/12</f>
        <v>-0.69125</v>
      </c>
      <c r="I81" s="38">
        <f t="shared" si="12"/>
        <v>132.72</v>
      </c>
      <c r="J81" s="27">
        <f>$J$93</f>
        <v>190.76</v>
      </c>
      <c r="K81" s="40">
        <f>I81-J81</f>
        <v>-58.03999999999999</v>
      </c>
      <c r="L81" s="43">
        <f>K81*D81/12</f>
        <v>-160.48059999999998</v>
      </c>
      <c r="M81" s="34">
        <f>H81-L81</f>
        <v>159.78934999999998</v>
      </c>
    </row>
    <row r="82" spans="2:13" ht="15">
      <c r="B82" s="46">
        <v>0.5902777777777778</v>
      </c>
      <c r="C82" s="47">
        <f aca="true" t="shared" si="44" ref="C82:C92">$C$93</f>
        <v>47.69</v>
      </c>
      <c r="D82" s="26">
        <v>40</v>
      </c>
      <c r="E82" s="28">
        <f aca="true" t="shared" si="45" ref="E82:E92">$E$93</f>
        <v>6.75</v>
      </c>
      <c r="F82" s="28">
        <f aca="true" t="shared" si="46" ref="F82:F92">$F$93</f>
        <v>7</v>
      </c>
      <c r="G82" s="40">
        <f aca="true" t="shared" si="47" ref="G82:G92">E82-F82</f>
        <v>-0.25</v>
      </c>
      <c r="H82" s="44">
        <f aca="true" t="shared" si="48" ref="H82:H92">G82*D82/12</f>
        <v>-0.8333333333333334</v>
      </c>
      <c r="I82" s="39">
        <f t="shared" si="12"/>
        <v>160</v>
      </c>
      <c r="J82" s="28">
        <f aca="true" t="shared" si="49" ref="J82:J92">$J$93</f>
        <v>190.76</v>
      </c>
      <c r="K82" s="40">
        <f aca="true" t="shared" si="50" ref="K82:K92">I82-J82</f>
        <v>-30.75999999999999</v>
      </c>
      <c r="L82" s="44">
        <f aca="true" t="shared" si="51" ref="L82:L92">K82*D82/12</f>
        <v>-102.5333333333333</v>
      </c>
      <c r="M82" s="35">
        <f aca="true" t="shared" si="52" ref="M82:M92">H82-L82</f>
        <v>101.69999999999997</v>
      </c>
    </row>
    <row r="83" spans="2:13" ht="15">
      <c r="B83" s="46">
        <v>0.59375</v>
      </c>
      <c r="C83" s="47">
        <f t="shared" si="44"/>
        <v>47.69</v>
      </c>
      <c r="D83" s="26">
        <v>57.57</v>
      </c>
      <c r="E83" s="28">
        <f t="shared" si="45"/>
        <v>6.75</v>
      </c>
      <c r="F83" s="28">
        <f t="shared" si="46"/>
        <v>7</v>
      </c>
      <c r="G83" s="40">
        <f t="shared" si="47"/>
        <v>-0.25</v>
      </c>
      <c r="H83" s="44">
        <f t="shared" si="48"/>
        <v>-1.199375</v>
      </c>
      <c r="I83" s="39">
        <f t="shared" si="12"/>
        <v>230.28</v>
      </c>
      <c r="J83" s="28">
        <f t="shared" si="49"/>
        <v>190.76</v>
      </c>
      <c r="K83" s="40">
        <f t="shared" si="50"/>
        <v>39.52000000000001</v>
      </c>
      <c r="L83" s="44">
        <f t="shared" si="51"/>
        <v>189.59720000000004</v>
      </c>
      <c r="M83" s="35">
        <f t="shared" si="52"/>
        <v>-190.79657500000005</v>
      </c>
    </row>
    <row r="84" spans="2:13" ht="15">
      <c r="B84" s="46">
        <v>0.597222222222222</v>
      </c>
      <c r="C84" s="47">
        <f t="shared" si="44"/>
        <v>47.69</v>
      </c>
      <c r="D84" s="26">
        <v>46.1</v>
      </c>
      <c r="E84" s="28">
        <f t="shared" si="45"/>
        <v>6.75</v>
      </c>
      <c r="F84" s="28">
        <f t="shared" si="46"/>
        <v>7</v>
      </c>
      <c r="G84" s="40">
        <f t="shared" si="47"/>
        <v>-0.25</v>
      </c>
      <c r="H84" s="44">
        <f t="shared" si="48"/>
        <v>-0.9604166666666667</v>
      </c>
      <c r="I84" s="39">
        <f t="shared" si="12"/>
        <v>184.4</v>
      </c>
      <c r="J84" s="28">
        <f t="shared" si="49"/>
        <v>190.76</v>
      </c>
      <c r="K84" s="40">
        <f t="shared" si="50"/>
        <v>-6.359999999999985</v>
      </c>
      <c r="L84" s="44">
        <f t="shared" si="51"/>
        <v>-24.432999999999947</v>
      </c>
      <c r="M84" s="35">
        <f t="shared" si="52"/>
        <v>23.47258333333328</v>
      </c>
    </row>
    <row r="85" spans="2:13" ht="15">
      <c r="B85" s="46">
        <v>0.600694444444444</v>
      </c>
      <c r="C85" s="47">
        <f t="shared" si="44"/>
        <v>47.69</v>
      </c>
      <c r="D85" s="26">
        <v>42.46</v>
      </c>
      <c r="E85" s="28">
        <f t="shared" si="45"/>
        <v>6.75</v>
      </c>
      <c r="F85" s="28">
        <f t="shared" si="46"/>
        <v>7</v>
      </c>
      <c r="G85" s="40">
        <f t="shared" si="47"/>
        <v>-0.25</v>
      </c>
      <c r="H85" s="44">
        <f t="shared" si="48"/>
        <v>-0.8845833333333334</v>
      </c>
      <c r="I85" s="39">
        <f t="shared" si="12"/>
        <v>169.84</v>
      </c>
      <c r="J85" s="28">
        <f t="shared" si="49"/>
        <v>190.76</v>
      </c>
      <c r="K85" s="40">
        <f t="shared" si="50"/>
        <v>-20.919999999999987</v>
      </c>
      <c r="L85" s="44">
        <f t="shared" si="51"/>
        <v>-74.0219333333333</v>
      </c>
      <c r="M85" s="35">
        <f t="shared" si="52"/>
        <v>73.13734999999996</v>
      </c>
    </row>
    <row r="86" spans="2:13" ht="15">
      <c r="B86" s="46">
        <v>0.604166666666667</v>
      </c>
      <c r="C86" s="47">
        <f t="shared" si="44"/>
        <v>47.69</v>
      </c>
      <c r="D86" s="26">
        <v>36.05</v>
      </c>
      <c r="E86" s="28">
        <f t="shared" si="45"/>
        <v>6.75</v>
      </c>
      <c r="F86" s="28">
        <f t="shared" si="46"/>
        <v>7</v>
      </c>
      <c r="G86" s="40">
        <f t="shared" si="47"/>
        <v>-0.25</v>
      </c>
      <c r="H86" s="44">
        <f t="shared" si="48"/>
        <v>-0.7510416666666666</v>
      </c>
      <c r="I86" s="39">
        <f t="shared" si="12"/>
        <v>144.2</v>
      </c>
      <c r="J86" s="28">
        <f t="shared" si="49"/>
        <v>190.76</v>
      </c>
      <c r="K86" s="40">
        <f t="shared" si="50"/>
        <v>-46.56</v>
      </c>
      <c r="L86" s="44">
        <f t="shared" si="51"/>
        <v>-139.874</v>
      </c>
      <c r="M86" s="35">
        <f t="shared" si="52"/>
        <v>139.12295833333332</v>
      </c>
    </row>
    <row r="87" spans="2:13" ht="15">
      <c r="B87" s="46">
        <v>0.607638888888889</v>
      </c>
      <c r="C87" s="47">
        <f t="shared" si="44"/>
        <v>47.69</v>
      </c>
      <c r="D87" s="26">
        <v>35.4</v>
      </c>
      <c r="E87" s="28">
        <f t="shared" si="45"/>
        <v>6.75</v>
      </c>
      <c r="F87" s="28">
        <f t="shared" si="46"/>
        <v>7</v>
      </c>
      <c r="G87" s="40">
        <f t="shared" si="47"/>
        <v>-0.25</v>
      </c>
      <c r="H87" s="44">
        <f t="shared" si="48"/>
        <v>-0.7374999999999999</v>
      </c>
      <c r="I87" s="39">
        <f t="shared" si="12"/>
        <v>141.6</v>
      </c>
      <c r="J87" s="28">
        <f t="shared" si="49"/>
        <v>190.76</v>
      </c>
      <c r="K87" s="40">
        <f t="shared" si="50"/>
        <v>-49.16</v>
      </c>
      <c r="L87" s="44">
        <f t="shared" si="51"/>
        <v>-145.022</v>
      </c>
      <c r="M87" s="35">
        <f t="shared" si="52"/>
        <v>144.28449999999998</v>
      </c>
    </row>
    <row r="88" spans="2:13" ht="15">
      <c r="B88" s="46">
        <v>0.611111111111111</v>
      </c>
      <c r="C88" s="47">
        <f t="shared" si="44"/>
        <v>47.69</v>
      </c>
      <c r="D88" s="26">
        <v>30.22</v>
      </c>
      <c r="E88" s="28">
        <f t="shared" si="45"/>
        <v>6.75</v>
      </c>
      <c r="F88" s="28">
        <f t="shared" si="46"/>
        <v>7</v>
      </c>
      <c r="G88" s="40">
        <f t="shared" si="47"/>
        <v>-0.25</v>
      </c>
      <c r="H88" s="44">
        <f t="shared" si="48"/>
        <v>-0.6295833333333333</v>
      </c>
      <c r="I88" s="39">
        <f t="shared" si="12"/>
        <v>120.88</v>
      </c>
      <c r="J88" s="28">
        <f t="shared" si="49"/>
        <v>190.76</v>
      </c>
      <c r="K88" s="40">
        <f t="shared" si="50"/>
        <v>-69.88</v>
      </c>
      <c r="L88" s="44">
        <f t="shared" si="51"/>
        <v>-175.98113333333333</v>
      </c>
      <c r="M88" s="35">
        <f t="shared" si="52"/>
        <v>175.35155</v>
      </c>
    </row>
    <row r="89" spans="2:13" ht="15">
      <c r="B89" s="46">
        <v>0.614583333333333</v>
      </c>
      <c r="C89" s="47">
        <f t="shared" si="44"/>
        <v>47.69</v>
      </c>
      <c r="D89" s="26">
        <v>33.89</v>
      </c>
      <c r="E89" s="28">
        <f t="shared" si="45"/>
        <v>6.75</v>
      </c>
      <c r="F89" s="28">
        <f t="shared" si="46"/>
        <v>7</v>
      </c>
      <c r="G89" s="40">
        <f t="shared" si="47"/>
        <v>-0.25</v>
      </c>
      <c r="H89" s="44">
        <f t="shared" si="48"/>
        <v>-0.7060416666666667</v>
      </c>
      <c r="I89" s="39">
        <f t="shared" si="12"/>
        <v>135.56</v>
      </c>
      <c r="J89" s="28">
        <f t="shared" si="49"/>
        <v>190.76</v>
      </c>
      <c r="K89" s="40">
        <f t="shared" si="50"/>
        <v>-55.19999999999999</v>
      </c>
      <c r="L89" s="44">
        <f t="shared" si="51"/>
        <v>-155.89399999999998</v>
      </c>
      <c r="M89" s="35">
        <f t="shared" si="52"/>
        <v>155.1879583333333</v>
      </c>
    </row>
    <row r="90" spans="2:13" ht="15">
      <c r="B90" s="46">
        <v>0.618055555555555</v>
      </c>
      <c r="C90" s="47">
        <f t="shared" si="44"/>
        <v>47.69</v>
      </c>
      <c r="D90" s="26">
        <v>33.89</v>
      </c>
      <c r="E90" s="28">
        <f t="shared" si="45"/>
        <v>6.75</v>
      </c>
      <c r="F90" s="28">
        <f t="shared" si="46"/>
        <v>7</v>
      </c>
      <c r="G90" s="40">
        <f t="shared" si="47"/>
        <v>-0.25</v>
      </c>
      <c r="H90" s="44">
        <f t="shared" si="48"/>
        <v>-0.7060416666666667</v>
      </c>
      <c r="I90" s="39">
        <f t="shared" si="12"/>
        <v>135.56</v>
      </c>
      <c r="J90" s="28">
        <f t="shared" si="49"/>
        <v>190.76</v>
      </c>
      <c r="K90" s="40">
        <f t="shared" si="50"/>
        <v>-55.19999999999999</v>
      </c>
      <c r="L90" s="44">
        <f t="shared" si="51"/>
        <v>-155.89399999999998</v>
      </c>
      <c r="M90" s="35">
        <f t="shared" si="52"/>
        <v>155.1879583333333</v>
      </c>
    </row>
    <row r="91" spans="2:13" ht="15">
      <c r="B91" s="46">
        <v>0.621527777777778</v>
      </c>
      <c r="C91" s="47">
        <f t="shared" si="44"/>
        <v>47.69</v>
      </c>
      <c r="D91" s="26">
        <v>48.18</v>
      </c>
      <c r="E91" s="28">
        <f t="shared" si="45"/>
        <v>6.75</v>
      </c>
      <c r="F91" s="28">
        <f t="shared" si="46"/>
        <v>7</v>
      </c>
      <c r="G91" s="40">
        <f t="shared" si="47"/>
        <v>-0.25</v>
      </c>
      <c r="H91" s="44">
        <f t="shared" si="48"/>
        <v>-1.00375</v>
      </c>
      <c r="I91" s="39">
        <f t="shared" si="12"/>
        <v>192.72</v>
      </c>
      <c r="J91" s="28">
        <f t="shared" si="49"/>
        <v>190.76</v>
      </c>
      <c r="K91" s="40">
        <f t="shared" si="50"/>
        <v>1.960000000000008</v>
      </c>
      <c r="L91" s="44">
        <f t="shared" si="51"/>
        <v>7.869400000000032</v>
      </c>
      <c r="M91" s="35">
        <f t="shared" si="52"/>
        <v>-8.873150000000031</v>
      </c>
    </row>
    <row r="92" spans="2:13" ht="15.75" thickBot="1">
      <c r="B92" s="46">
        <v>0.625</v>
      </c>
      <c r="C92" s="47">
        <f t="shared" si="44"/>
        <v>47.69</v>
      </c>
      <c r="D92" s="26">
        <v>60.6</v>
      </c>
      <c r="E92" s="28">
        <f t="shared" si="45"/>
        <v>6.75</v>
      </c>
      <c r="F92" s="28">
        <f t="shared" si="46"/>
        <v>7</v>
      </c>
      <c r="G92" s="40">
        <f t="shared" si="47"/>
        <v>-0.25</v>
      </c>
      <c r="H92" s="44">
        <f t="shared" si="48"/>
        <v>-1.2625</v>
      </c>
      <c r="I92" s="39">
        <f t="shared" si="12"/>
        <v>242.4</v>
      </c>
      <c r="J92" s="28">
        <f t="shared" si="49"/>
        <v>190.76</v>
      </c>
      <c r="K92" s="40">
        <f t="shared" si="50"/>
        <v>51.640000000000015</v>
      </c>
      <c r="L92" s="44">
        <f t="shared" si="51"/>
        <v>260.7820000000001</v>
      </c>
      <c r="M92" s="35">
        <f t="shared" si="52"/>
        <v>-262.0445000000001</v>
      </c>
    </row>
    <row r="93" spans="2:13" ht="15.75" thickBot="1">
      <c r="B93" s="49" t="s">
        <v>23</v>
      </c>
      <c r="C93" s="29">
        <f>C15</f>
        <v>47.69</v>
      </c>
      <c r="D93" s="30">
        <f>AVERAGE(D81:D92)</f>
        <v>41.461666666666666</v>
      </c>
      <c r="E93" s="31">
        <f>E15</f>
        <v>6.75</v>
      </c>
      <c r="F93" s="31">
        <f>F15</f>
        <v>7</v>
      </c>
      <c r="G93" s="41">
        <f>E93-F93</f>
        <v>-0.25</v>
      </c>
      <c r="H93" s="45">
        <f>SUM(H81:H92)</f>
        <v>-10.365416666666667</v>
      </c>
      <c r="I93" s="32">
        <f>AVERAGE(I81:I92)</f>
        <v>165.84666666666666</v>
      </c>
      <c r="J93" s="42">
        <f>C93*4</f>
        <v>190.76</v>
      </c>
      <c r="K93" s="32">
        <f>AVERAGE(K81:K92)</f>
        <v>-24.913333333333327</v>
      </c>
      <c r="L93" s="45">
        <f>SUM(L81:L92)</f>
        <v>-675.8853999999997</v>
      </c>
      <c r="M93" s="33">
        <f>SUM(M81:M92)</f>
        <v>665.5199833333329</v>
      </c>
    </row>
    <row r="94" spans="2:13" ht="15">
      <c r="B94" s="46">
        <v>0.628472222222221</v>
      </c>
      <c r="C94" s="47">
        <f>$C$106</f>
        <v>50.95</v>
      </c>
      <c r="D94" s="26">
        <v>63.64</v>
      </c>
      <c r="E94" s="28">
        <f>$E$106</f>
        <v>6.75</v>
      </c>
      <c r="F94" s="28">
        <f>$F$106</f>
        <v>7</v>
      </c>
      <c r="G94" s="40">
        <f>E94-F94</f>
        <v>-0.25</v>
      </c>
      <c r="H94" s="44">
        <f>G94*D94/12</f>
        <v>-1.3258333333333334</v>
      </c>
      <c r="I94" s="39">
        <f t="shared" si="12"/>
        <v>254.56</v>
      </c>
      <c r="J94" s="28">
        <f>$J$106</f>
        <v>203.8</v>
      </c>
      <c r="K94" s="40">
        <f>I94-J94</f>
        <v>50.75999999999999</v>
      </c>
      <c r="L94" s="44">
        <f>K94*D94/12</f>
        <v>269.19719999999995</v>
      </c>
      <c r="M94" s="35">
        <f>H94-L94</f>
        <v>-270.5230333333333</v>
      </c>
    </row>
    <row r="95" spans="2:13" ht="15">
      <c r="B95" s="46">
        <v>0.631944444444443</v>
      </c>
      <c r="C95" s="47">
        <f aca="true" t="shared" si="53" ref="C95:C105">$C$106</f>
        <v>50.95</v>
      </c>
      <c r="D95" s="26">
        <v>63.64</v>
      </c>
      <c r="E95" s="28">
        <f aca="true" t="shared" si="54" ref="E95:E105">$E$106</f>
        <v>6.75</v>
      </c>
      <c r="F95" s="28">
        <f aca="true" t="shared" si="55" ref="F95:F105">$F$106</f>
        <v>7</v>
      </c>
      <c r="G95" s="40">
        <f aca="true" t="shared" si="56" ref="G95:G105">E95-F95</f>
        <v>-0.25</v>
      </c>
      <c r="H95" s="44">
        <f aca="true" t="shared" si="57" ref="H95:H105">G95*D95/12</f>
        <v>-1.3258333333333334</v>
      </c>
      <c r="I95" s="39">
        <f aca="true" t="shared" si="58" ref="I95:I105">MIN(D95*4,400)</f>
        <v>254.56</v>
      </c>
      <c r="J95" s="28">
        <f aca="true" t="shared" si="59" ref="J95:J105">$J$106</f>
        <v>203.8</v>
      </c>
      <c r="K95" s="40">
        <f aca="true" t="shared" si="60" ref="K95:K105">I95-J95</f>
        <v>50.75999999999999</v>
      </c>
      <c r="L95" s="44">
        <f aca="true" t="shared" si="61" ref="L95:L105">K95*D95/12</f>
        <v>269.19719999999995</v>
      </c>
      <c r="M95" s="35">
        <f aca="true" t="shared" si="62" ref="M95:M105">H95-L95</f>
        <v>-270.5230333333333</v>
      </c>
    </row>
    <row r="96" spans="2:13" ht="15">
      <c r="B96" s="46">
        <v>0.635416666666665</v>
      </c>
      <c r="C96" s="47">
        <f t="shared" si="53"/>
        <v>50.95</v>
      </c>
      <c r="D96" s="26">
        <v>63.64</v>
      </c>
      <c r="E96" s="28">
        <f t="shared" si="54"/>
        <v>6.75</v>
      </c>
      <c r="F96" s="28">
        <f t="shared" si="55"/>
        <v>7</v>
      </c>
      <c r="G96" s="40">
        <f t="shared" si="56"/>
        <v>-0.25</v>
      </c>
      <c r="H96" s="44">
        <f t="shared" si="57"/>
        <v>-1.3258333333333334</v>
      </c>
      <c r="I96" s="39">
        <f t="shared" si="58"/>
        <v>254.56</v>
      </c>
      <c r="J96" s="28">
        <f t="shared" si="59"/>
        <v>203.8</v>
      </c>
      <c r="K96" s="40">
        <f t="shared" si="60"/>
        <v>50.75999999999999</v>
      </c>
      <c r="L96" s="44">
        <f t="shared" si="61"/>
        <v>269.19719999999995</v>
      </c>
      <c r="M96" s="35">
        <f t="shared" si="62"/>
        <v>-270.5230333333333</v>
      </c>
    </row>
    <row r="97" spans="2:13" ht="15">
      <c r="B97" s="46">
        <v>0.638888888888887</v>
      </c>
      <c r="C97" s="47">
        <f t="shared" si="53"/>
        <v>50.95</v>
      </c>
      <c r="D97" s="26">
        <v>35</v>
      </c>
      <c r="E97" s="28">
        <f t="shared" si="54"/>
        <v>6.75</v>
      </c>
      <c r="F97" s="28">
        <f t="shared" si="55"/>
        <v>7</v>
      </c>
      <c r="G97" s="40">
        <f t="shared" si="56"/>
        <v>-0.25</v>
      </c>
      <c r="H97" s="44">
        <f t="shared" si="57"/>
        <v>-0.7291666666666666</v>
      </c>
      <c r="I97" s="39">
        <f t="shared" si="58"/>
        <v>140</v>
      </c>
      <c r="J97" s="28">
        <f t="shared" si="59"/>
        <v>203.8</v>
      </c>
      <c r="K97" s="40">
        <f t="shared" si="60"/>
        <v>-63.80000000000001</v>
      </c>
      <c r="L97" s="44">
        <f t="shared" si="61"/>
        <v>-186.08333333333337</v>
      </c>
      <c r="M97" s="35">
        <f t="shared" si="62"/>
        <v>185.3541666666667</v>
      </c>
    </row>
    <row r="98" spans="2:13" ht="15">
      <c r="B98" s="46">
        <v>0.642361111111109</v>
      </c>
      <c r="C98" s="47">
        <f t="shared" si="53"/>
        <v>50.95</v>
      </c>
      <c r="D98" s="26">
        <v>37.41</v>
      </c>
      <c r="E98" s="28">
        <f t="shared" si="54"/>
        <v>6.75</v>
      </c>
      <c r="F98" s="28">
        <f t="shared" si="55"/>
        <v>7</v>
      </c>
      <c r="G98" s="40">
        <f t="shared" si="56"/>
        <v>-0.25</v>
      </c>
      <c r="H98" s="44">
        <f t="shared" si="57"/>
        <v>-0.7793749999999999</v>
      </c>
      <c r="I98" s="39">
        <f t="shared" si="58"/>
        <v>149.64</v>
      </c>
      <c r="J98" s="28">
        <f t="shared" si="59"/>
        <v>203.8</v>
      </c>
      <c r="K98" s="40">
        <f t="shared" si="60"/>
        <v>-54.160000000000025</v>
      </c>
      <c r="L98" s="44">
        <f t="shared" si="61"/>
        <v>-168.84380000000007</v>
      </c>
      <c r="M98" s="35">
        <f t="shared" si="62"/>
        <v>168.06442500000009</v>
      </c>
    </row>
    <row r="99" spans="2:13" ht="15">
      <c r="B99" s="46">
        <v>0.645833333333331</v>
      </c>
      <c r="C99" s="47">
        <f t="shared" si="53"/>
        <v>50.95</v>
      </c>
      <c r="D99" s="26">
        <v>55.56</v>
      </c>
      <c r="E99" s="28">
        <f t="shared" si="54"/>
        <v>6.75</v>
      </c>
      <c r="F99" s="28">
        <f t="shared" si="55"/>
        <v>7</v>
      </c>
      <c r="G99" s="40">
        <f t="shared" si="56"/>
        <v>-0.25</v>
      </c>
      <c r="H99" s="44">
        <f t="shared" si="57"/>
        <v>-1.1575</v>
      </c>
      <c r="I99" s="39">
        <f t="shared" si="58"/>
        <v>222.24</v>
      </c>
      <c r="J99" s="28">
        <f t="shared" si="59"/>
        <v>203.8</v>
      </c>
      <c r="K99" s="40">
        <f t="shared" si="60"/>
        <v>18.439999999999998</v>
      </c>
      <c r="L99" s="44">
        <f t="shared" si="61"/>
        <v>85.3772</v>
      </c>
      <c r="M99" s="35">
        <f t="shared" si="62"/>
        <v>-86.5347</v>
      </c>
    </row>
    <row r="100" spans="2:13" ht="15">
      <c r="B100" s="46">
        <v>0.649305555555553</v>
      </c>
      <c r="C100" s="47">
        <f t="shared" si="53"/>
        <v>50.95</v>
      </c>
      <c r="D100" s="26">
        <v>55.56</v>
      </c>
      <c r="E100" s="28">
        <f t="shared" si="54"/>
        <v>6.75</v>
      </c>
      <c r="F100" s="28">
        <f t="shared" si="55"/>
        <v>7</v>
      </c>
      <c r="G100" s="40">
        <f t="shared" si="56"/>
        <v>-0.25</v>
      </c>
      <c r="H100" s="44">
        <f t="shared" si="57"/>
        <v>-1.1575</v>
      </c>
      <c r="I100" s="39">
        <f t="shared" si="58"/>
        <v>222.24</v>
      </c>
      <c r="J100" s="28">
        <f t="shared" si="59"/>
        <v>203.8</v>
      </c>
      <c r="K100" s="40">
        <f t="shared" si="60"/>
        <v>18.439999999999998</v>
      </c>
      <c r="L100" s="44">
        <f t="shared" si="61"/>
        <v>85.3772</v>
      </c>
      <c r="M100" s="35">
        <f t="shared" si="62"/>
        <v>-86.5347</v>
      </c>
    </row>
    <row r="101" spans="2:13" ht="15">
      <c r="B101" s="46">
        <v>0.652777777777775</v>
      </c>
      <c r="C101" s="47">
        <f t="shared" si="53"/>
        <v>50.95</v>
      </c>
      <c r="D101" s="26">
        <v>46.93</v>
      </c>
      <c r="E101" s="28">
        <f t="shared" si="54"/>
        <v>6.75</v>
      </c>
      <c r="F101" s="28">
        <f t="shared" si="55"/>
        <v>7</v>
      </c>
      <c r="G101" s="40">
        <f t="shared" si="56"/>
        <v>-0.25</v>
      </c>
      <c r="H101" s="44">
        <f t="shared" si="57"/>
        <v>-0.9777083333333333</v>
      </c>
      <c r="I101" s="39">
        <f t="shared" si="58"/>
        <v>187.72</v>
      </c>
      <c r="J101" s="28">
        <f t="shared" si="59"/>
        <v>203.8</v>
      </c>
      <c r="K101" s="40">
        <f t="shared" si="60"/>
        <v>-16.080000000000013</v>
      </c>
      <c r="L101" s="44">
        <f t="shared" si="61"/>
        <v>-62.88620000000005</v>
      </c>
      <c r="M101" s="35">
        <f t="shared" si="62"/>
        <v>61.90849166666672</v>
      </c>
    </row>
    <row r="102" spans="2:13" ht="15">
      <c r="B102" s="46">
        <v>0.656249999999997</v>
      </c>
      <c r="C102" s="47">
        <f t="shared" si="53"/>
        <v>50.95</v>
      </c>
      <c r="D102" s="26">
        <v>77.28</v>
      </c>
      <c r="E102" s="28">
        <f t="shared" si="54"/>
        <v>6.75</v>
      </c>
      <c r="F102" s="28">
        <f t="shared" si="55"/>
        <v>7</v>
      </c>
      <c r="G102" s="40">
        <f t="shared" si="56"/>
        <v>-0.25</v>
      </c>
      <c r="H102" s="44">
        <f t="shared" si="57"/>
        <v>-1.61</v>
      </c>
      <c r="I102" s="39">
        <f t="shared" si="58"/>
        <v>309.12</v>
      </c>
      <c r="J102" s="28">
        <f t="shared" si="59"/>
        <v>203.8</v>
      </c>
      <c r="K102" s="40">
        <f t="shared" si="60"/>
        <v>105.32</v>
      </c>
      <c r="L102" s="44">
        <f t="shared" si="61"/>
        <v>678.2607999999999</v>
      </c>
      <c r="M102" s="35">
        <f t="shared" si="62"/>
        <v>-679.8707999999999</v>
      </c>
    </row>
    <row r="103" spans="2:13" ht="15">
      <c r="B103" s="46">
        <v>0.659722222222219</v>
      </c>
      <c r="C103" s="47">
        <f t="shared" si="53"/>
        <v>50.95</v>
      </c>
      <c r="D103" s="26">
        <v>77.28</v>
      </c>
      <c r="E103" s="28">
        <f t="shared" si="54"/>
        <v>6.75</v>
      </c>
      <c r="F103" s="28">
        <f t="shared" si="55"/>
        <v>7</v>
      </c>
      <c r="G103" s="40">
        <f t="shared" si="56"/>
        <v>-0.25</v>
      </c>
      <c r="H103" s="44">
        <f t="shared" si="57"/>
        <v>-1.61</v>
      </c>
      <c r="I103" s="39">
        <f t="shared" si="58"/>
        <v>309.12</v>
      </c>
      <c r="J103" s="28">
        <f t="shared" si="59"/>
        <v>203.8</v>
      </c>
      <c r="K103" s="40">
        <f t="shared" si="60"/>
        <v>105.32</v>
      </c>
      <c r="L103" s="44">
        <f t="shared" si="61"/>
        <v>678.2607999999999</v>
      </c>
      <c r="M103" s="35">
        <f t="shared" si="62"/>
        <v>-679.8707999999999</v>
      </c>
    </row>
    <row r="104" spans="2:13" ht="15">
      <c r="B104" s="46">
        <v>0.663194444444441</v>
      </c>
      <c r="C104" s="47">
        <f t="shared" si="53"/>
        <v>50.95</v>
      </c>
      <c r="D104" s="26">
        <v>59.15</v>
      </c>
      <c r="E104" s="28">
        <f t="shared" si="54"/>
        <v>6.75</v>
      </c>
      <c r="F104" s="28">
        <f t="shared" si="55"/>
        <v>7</v>
      </c>
      <c r="G104" s="40">
        <f t="shared" si="56"/>
        <v>-0.25</v>
      </c>
      <c r="H104" s="44">
        <f t="shared" si="57"/>
        <v>-1.2322916666666666</v>
      </c>
      <c r="I104" s="39">
        <f t="shared" si="58"/>
        <v>236.6</v>
      </c>
      <c r="J104" s="28">
        <f t="shared" si="59"/>
        <v>203.8</v>
      </c>
      <c r="K104" s="40">
        <f t="shared" si="60"/>
        <v>32.79999999999998</v>
      </c>
      <c r="L104" s="44">
        <f t="shared" si="61"/>
        <v>161.6766666666666</v>
      </c>
      <c r="M104" s="35">
        <f t="shared" si="62"/>
        <v>-162.90895833333326</v>
      </c>
    </row>
    <row r="105" spans="2:13" ht="15.75" thickBot="1">
      <c r="B105" s="46">
        <v>0.666666666666663</v>
      </c>
      <c r="C105" s="47">
        <f t="shared" si="53"/>
        <v>50.95</v>
      </c>
      <c r="D105" s="26">
        <v>59.15</v>
      </c>
      <c r="E105" s="28">
        <f t="shared" si="54"/>
        <v>6.75</v>
      </c>
      <c r="F105" s="28">
        <f t="shared" si="55"/>
        <v>7</v>
      </c>
      <c r="G105" s="40">
        <f t="shared" si="56"/>
        <v>-0.25</v>
      </c>
      <c r="H105" s="44">
        <f t="shared" si="57"/>
        <v>-1.2322916666666666</v>
      </c>
      <c r="I105" s="39">
        <f t="shared" si="58"/>
        <v>236.6</v>
      </c>
      <c r="J105" s="28">
        <f t="shared" si="59"/>
        <v>203.8</v>
      </c>
      <c r="K105" s="40">
        <f t="shared" si="60"/>
        <v>32.79999999999998</v>
      </c>
      <c r="L105" s="44">
        <f t="shared" si="61"/>
        <v>161.6766666666666</v>
      </c>
      <c r="M105" s="35">
        <f t="shared" si="62"/>
        <v>-162.90895833333326</v>
      </c>
    </row>
    <row r="106" spans="2:13" ht="15.75" thickBot="1">
      <c r="B106" s="49" t="s">
        <v>23</v>
      </c>
      <c r="C106" s="29">
        <f>C16</f>
        <v>50.95</v>
      </c>
      <c r="D106" s="30">
        <f>AVERAGE(D94:D105)</f>
        <v>57.85333333333333</v>
      </c>
      <c r="E106" s="31">
        <f>E16</f>
        <v>6.75</v>
      </c>
      <c r="F106" s="31">
        <f>F16</f>
        <v>7</v>
      </c>
      <c r="G106" s="41">
        <f>E106-F106</f>
        <v>-0.25</v>
      </c>
      <c r="H106" s="45">
        <f>SUM(H94:H105)</f>
        <v>-14.463333333333333</v>
      </c>
      <c r="I106" s="32">
        <f>AVERAGE(I94:I105)</f>
        <v>231.41333333333333</v>
      </c>
      <c r="J106" s="42">
        <f>C106*4</f>
        <v>203.8</v>
      </c>
      <c r="K106" s="32">
        <f>AVERAGE(K94:K105)</f>
        <v>27.613333333333316</v>
      </c>
      <c r="L106" s="45">
        <f>SUM(L94:L105)</f>
        <v>2240.4075999999995</v>
      </c>
      <c r="M106" s="33">
        <f>SUM(M94:M105)</f>
        <v>-2254.8709333333327</v>
      </c>
    </row>
    <row r="112" spans="3:14" ht="105">
      <c r="C112" s="18" t="s">
        <v>55</v>
      </c>
      <c r="D112" s="61" t="s">
        <v>21</v>
      </c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2:5" ht="30">
      <c r="B113" s="15" t="s">
        <v>20</v>
      </c>
      <c r="C113" s="17" t="s">
        <v>24</v>
      </c>
      <c r="D113" s="17" t="s">
        <v>24</v>
      </c>
      <c r="E113" s="17" t="s">
        <v>25</v>
      </c>
    </row>
    <row r="114" spans="2:5" ht="15">
      <c r="B114" s="10">
        <v>0.4583333333333333</v>
      </c>
      <c r="C114" s="11">
        <f aca="true" t="shared" si="63" ref="C114:C119">M11</f>
        <v>-770.2087944444437</v>
      </c>
      <c r="D114" s="60">
        <f>M41</f>
        <v>-1238.8868499999999</v>
      </c>
      <c r="E114" s="60">
        <f aca="true" t="shared" si="64" ref="E114:E119">C114-D114</f>
        <v>468.67805555555617</v>
      </c>
    </row>
    <row r="115" spans="2:5" ht="15">
      <c r="B115" s="10">
        <v>0.5</v>
      </c>
      <c r="C115" s="11">
        <f t="shared" si="63"/>
        <v>831.2397055555557</v>
      </c>
      <c r="D115" s="60">
        <f>M54</f>
        <v>801.1829833333333</v>
      </c>
      <c r="E115" s="60">
        <f t="shared" si="64"/>
        <v>30.056722222222447</v>
      </c>
    </row>
    <row r="116" spans="2:5" ht="15">
      <c r="B116" s="10">
        <v>0.541666666666667</v>
      </c>
      <c r="C116" s="11">
        <f t="shared" si="63"/>
        <v>-832.7699611111118</v>
      </c>
      <c r="D116" s="60">
        <f>M67</f>
        <v>-3123.308425</v>
      </c>
      <c r="E116" s="60">
        <f t="shared" si="64"/>
        <v>2290.538463888888</v>
      </c>
    </row>
    <row r="117" spans="2:5" ht="15">
      <c r="B117" s="10">
        <v>0.583333333333333</v>
      </c>
      <c r="C117" s="11">
        <f t="shared" si="63"/>
        <v>1006.9443222222228</v>
      </c>
      <c r="D117" s="60">
        <f>M80</f>
        <v>745.6278999999996</v>
      </c>
      <c r="E117" s="60">
        <f t="shared" si="64"/>
        <v>261.3164222222232</v>
      </c>
    </row>
    <row r="118" spans="2:5" ht="15">
      <c r="B118" s="10">
        <v>0.625</v>
      </c>
      <c r="C118" s="11">
        <f t="shared" si="63"/>
        <v>1022.5829055555554</v>
      </c>
      <c r="D118" s="60">
        <f>M93</f>
        <v>665.5199833333329</v>
      </c>
      <c r="E118" s="60">
        <f t="shared" si="64"/>
        <v>357.0629222222225</v>
      </c>
    </row>
    <row r="119" spans="2:5" ht="15">
      <c r="B119" s="10">
        <v>0.666666666666666</v>
      </c>
      <c r="C119" s="11">
        <f t="shared" si="63"/>
        <v>-1611.98671111111</v>
      </c>
      <c r="D119" s="60">
        <f>M106</f>
        <v>-2254.8709333333327</v>
      </c>
      <c r="E119" s="60">
        <f t="shared" si="64"/>
        <v>642.8842222222227</v>
      </c>
    </row>
    <row r="120" spans="2:5" ht="15.75" thickBot="1">
      <c r="B120" s="20" t="s">
        <v>26</v>
      </c>
      <c r="C120" s="21">
        <f>SUM(C114:C119)</f>
        <v>-354.1985333333316</v>
      </c>
      <c r="D120" s="21">
        <f>SUM(D114:D119)</f>
        <v>-4404.735341666667</v>
      </c>
      <c r="E120" s="21">
        <f>SUM(E114:E119)</f>
        <v>4050.536808333335</v>
      </c>
    </row>
    <row r="121" ht="15.75" thickTop="1"/>
  </sheetData>
  <sheetProtection/>
  <mergeCells count="24">
    <mergeCell ref="B26:M26"/>
    <mergeCell ref="B23:H23"/>
    <mergeCell ref="I23:K23"/>
    <mergeCell ref="B20:H20"/>
    <mergeCell ref="I20:K20"/>
    <mergeCell ref="B21:H21"/>
    <mergeCell ref="I21:K21"/>
    <mergeCell ref="B22:H22"/>
    <mergeCell ref="I22:K22"/>
    <mergeCell ref="B18:K18"/>
    <mergeCell ref="B19:H19"/>
    <mergeCell ref="I19:K19"/>
    <mergeCell ref="B5:H5"/>
    <mergeCell ref="I5:K5"/>
    <mergeCell ref="B6:H6"/>
    <mergeCell ref="I6:K6"/>
    <mergeCell ref="B7:H7"/>
    <mergeCell ref="I7:K7"/>
    <mergeCell ref="B2:K2"/>
    <mergeCell ref="B3:H3"/>
    <mergeCell ref="I3:K3"/>
    <mergeCell ref="B4:H4"/>
    <mergeCell ref="I4:K4"/>
    <mergeCell ref="B9:L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G39" sqref="G39"/>
    </sheetView>
  </sheetViews>
  <sheetFormatPr defaultColWidth="9.140625" defaultRowHeight="15"/>
  <sheetData>
    <row r="1" spans="2:3" ht="15">
      <c r="B1" t="s">
        <v>56</v>
      </c>
      <c r="C1" t="s">
        <v>57</v>
      </c>
    </row>
    <row r="2" spans="2:3" ht="15">
      <c r="B2">
        <v>25</v>
      </c>
      <c r="C2">
        <v>0</v>
      </c>
    </row>
    <row r="3" spans="1:3" ht="15">
      <c r="A3">
        <v>1</v>
      </c>
      <c r="B3">
        <v>25</v>
      </c>
      <c r="C3">
        <v>100</v>
      </c>
    </row>
    <row r="4" spans="1:3" ht="15">
      <c r="A4">
        <v>2</v>
      </c>
      <c r="B4">
        <v>50</v>
      </c>
      <c r="C4">
        <v>200</v>
      </c>
    </row>
    <row r="5" spans="1:3" ht="15">
      <c r="A5">
        <v>3</v>
      </c>
      <c r="B5">
        <v>75</v>
      </c>
      <c r="C5">
        <v>300</v>
      </c>
    </row>
    <row r="6" spans="1:3" ht="15">
      <c r="A6">
        <v>4</v>
      </c>
      <c r="B6">
        <v>100</v>
      </c>
      <c r="C6">
        <v>400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Gloistein, Crystal</cp:lastModifiedBy>
  <dcterms:created xsi:type="dcterms:W3CDTF">2014-03-11T21:14:54Z</dcterms:created>
  <dcterms:modified xsi:type="dcterms:W3CDTF">2017-09-15T20:21:29Z</dcterms:modified>
  <cp:category/>
  <cp:version/>
  <cp:contentType/>
  <cp:contentStatus/>
</cp:coreProperties>
</file>